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 codeName="ThisWorkbook" defaultThemeVersion="124226"/>
  <workbookProtection lockStructure="1"/>
  <bookViews>
    <workbookView xWindow="-105" yWindow="-105" windowWidth="19425" windowHeight="10560"/>
  </bookViews>
  <sheets>
    <sheet name="подбор радиатора TESI" sheetId="2" r:id="rId1"/>
    <sheet name="pricelist" sheetId="3" state="hidden" r:id="rId2"/>
    <sheet name="Ref" sheetId="1" state="hidden" r:id="rId3"/>
    <sheet name="Расчет теплоодачи" sheetId="11" r:id="rId4"/>
    <sheet name="подключения" sheetId="4" r:id="rId5"/>
    <sheet name="карта цветов" sheetId="6" r:id="rId6"/>
    <sheet name="вентили" sheetId="10" r:id="rId7"/>
    <sheet name="дек. накладки" sheetId="9" r:id="rId8"/>
    <sheet name="Термоголовка" sheetId="8" r:id="rId9"/>
    <sheet name="стандартная комплектация TESI" sheetId="5" r:id="rId10"/>
    <sheet name="чертеж радиатора TESI+крепеж" sheetId="7" r:id="rId11"/>
    <sheet name="Приварные ноги" sheetId="12" r:id="rId12"/>
    <sheet name="Радисные и угловые исполнения" sheetId="14" r:id="rId13"/>
  </sheets>
  <definedNames>
    <definedName name="_xlnm._FilterDatabase" localSheetId="2" hidden="1">Ref!$A$7:$AA$82</definedName>
    <definedName name="Brackets">Ref!$AI$8</definedName>
    <definedName name="Color">Ref!$D$8:$D$56</definedName>
    <definedName name="Connection">Ref!$F$8:$F$34</definedName>
    <definedName name="currency">Ref!$V$8:$V$9</definedName>
    <definedName name="delta">Ref!$T$8:$T$12</definedName>
    <definedName name="delta1">Ref!$X$8:$X$9</definedName>
    <definedName name="Head">Ref!$K$8:$K$11</definedName>
    <definedName name="Model">Ref!$C$8:$C$28</definedName>
    <definedName name="Special">Ref!$H$8:$H$10</definedName>
    <definedName name="Tubes">Ref!$A$8:$A$12</definedName>
    <definedName name="tubes1">Ref!$Z$8:$Z$12</definedName>
    <definedName name="tubes2">Ref!$AA$8:$AA$12</definedName>
    <definedName name="ventil">Ref!$AE$7:$AE$34</definedName>
    <definedName name="_xlnm.Print_Titles" localSheetId="0">'подбор радиатора TESI'!$1:$16</definedName>
    <definedName name="Кол_во_трубок">'Расчет теплоодачи'!$B$1</definedName>
    <definedName name="_xlnm.Print_Area" localSheetId="5">'карта цветов'!$A$1:$O$186</definedName>
    <definedName name="_xlnm.Print_Area" localSheetId="0">'подбор радиатора TESI'!$A$1:$W$114</definedName>
    <definedName name="_xlnm.Print_Area" localSheetId="4">подключения!$A$1:$O$165</definedName>
  </definedNames>
  <calcPr calcId="124519"/>
</workbook>
</file>

<file path=xl/calcChain.xml><?xml version="1.0" encoding="utf-8"?>
<calcChain xmlns="http://schemas.openxmlformats.org/spreadsheetml/2006/main">
  <c r="C300" i="2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9"/>
  <c r="C278"/>
  <c r="C277"/>
  <c r="C276"/>
  <c r="C275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B300"/>
  <c r="B299"/>
  <c r="B298"/>
  <c r="B297"/>
  <c r="B296"/>
  <c r="B295"/>
  <c r="B294"/>
  <c r="B293"/>
  <c r="B292"/>
  <c r="B291"/>
  <c r="B290"/>
  <c r="B289"/>
  <c r="B288"/>
  <c r="B287"/>
  <c r="B286"/>
  <c r="B285"/>
  <c r="B284"/>
  <c r="B283"/>
  <c r="B282"/>
  <c r="B281"/>
  <c r="B280"/>
  <c r="B279"/>
  <c r="B278"/>
  <c r="B277"/>
  <c r="B276"/>
  <c r="B275"/>
  <c r="B274"/>
  <c r="B273"/>
  <c r="B272"/>
  <c r="B271"/>
  <c r="B270"/>
  <c r="B269"/>
  <c r="B268"/>
  <c r="B267"/>
  <c r="B266"/>
  <c r="B265"/>
  <c r="B264"/>
  <c r="B263"/>
  <c r="B262"/>
  <c r="B261"/>
  <c r="B260"/>
  <c r="B259"/>
  <c r="B258"/>
  <c r="B257"/>
  <c r="B256"/>
  <c r="B255"/>
  <c r="B254"/>
  <c r="B253"/>
  <c r="B252"/>
  <c r="B251"/>
  <c r="B250"/>
  <c r="B249"/>
  <c r="B248"/>
  <c r="B247"/>
  <c r="B246"/>
  <c r="B245"/>
  <c r="B244"/>
  <c r="B243"/>
  <c r="B242"/>
  <c r="B241"/>
  <c r="B240"/>
  <c r="B239"/>
  <c r="B238"/>
  <c r="B237"/>
  <c r="B236"/>
  <c r="B235"/>
  <c r="B234"/>
  <c r="B233"/>
  <c r="B232"/>
  <c r="B231"/>
  <c r="B230"/>
  <c r="B229"/>
  <c r="B228"/>
  <c r="B227"/>
  <c r="B226"/>
  <c r="B225"/>
  <c r="B224"/>
  <c r="B223"/>
  <c r="B222"/>
  <c r="B221"/>
  <c r="B220"/>
  <c r="B219"/>
  <c r="B218"/>
  <c r="B217"/>
  <c r="B216"/>
  <c r="B215"/>
  <c r="B214"/>
  <c r="B213"/>
  <c r="B212"/>
  <c r="B211"/>
  <c r="B210"/>
  <c r="B209"/>
  <c r="B208"/>
  <c r="B207"/>
  <c r="B206"/>
  <c r="B205"/>
  <c r="B204"/>
  <c r="B203"/>
  <c r="B202"/>
  <c r="B201"/>
  <c r="B200"/>
  <c r="B199"/>
  <c r="B198"/>
  <c r="B197"/>
  <c r="B196"/>
  <c r="B195"/>
  <c r="B194"/>
  <c r="B193"/>
  <c r="B192"/>
  <c r="B191"/>
  <c r="B190"/>
  <c r="B189"/>
  <c r="B188"/>
  <c r="B187"/>
  <c r="B186"/>
  <c r="B185"/>
  <c r="B184"/>
  <c r="B183"/>
  <c r="B182"/>
  <c r="B181"/>
  <c r="B180"/>
  <c r="B179"/>
  <c r="B178"/>
  <c r="B177"/>
  <c r="B176"/>
  <c r="B175"/>
  <c r="B174"/>
  <c r="B173"/>
  <c r="B172"/>
  <c r="B171"/>
  <c r="B170"/>
  <c r="B169"/>
  <c r="B168"/>
  <c r="B167"/>
  <c r="B166"/>
  <c r="B165"/>
  <c r="B164"/>
  <c r="B163"/>
  <c r="B162"/>
  <c r="B161"/>
  <c r="B160"/>
  <c r="B159"/>
  <c r="B158"/>
  <c r="B157"/>
  <c r="B156"/>
  <c r="B155"/>
  <c r="B154"/>
  <c r="B153"/>
  <c r="B152"/>
  <c r="B151"/>
  <c r="B150"/>
  <c r="B149"/>
  <c r="B148"/>
  <c r="B147"/>
  <c r="B146"/>
  <c r="B145"/>
  <c r="B144"/>
  <c r="B143"/>
  <c r="B142"/>
  <c r="B141"/>
  <c r="B140"/>
  <c r="B139"/>
  <c r="B138"/>
  <c r="B137"/>
  <c r="B136"/>
  <c r="B135"/>
  <c r="B134"/>
  <c r="B133"/>
  <c r="B132"/>
  <c r="B131"/>
  <c r="B130"/>
  <c r="B129"/>
  <c r="B128"/>
  <c r="B127"/>
  <c r="B126"/>
  <c r="B125"/>
  <c r="B124"/>
  <c r="B123"/>
  <c r="B122"/>
  <c r="B121"/>
  <c r="B120"/>
  <c r="B119"/>
  <c r="B118"/>
  <c r="B117"/>
  <c r="B116"/>
  <c r="B115"/>
  <c r="B114"/>
  <c r="B113"/>
  <c r="B112"/>
  <c r="B111"/>
  <c r="B110"/>
  <c r="B109"/>
  <c r="B108"/>
  <c r="B107"/>
  <c r="B106"/>
  <c r="B105"/>
  <c r="B104"/>
  <c r="B103"/>
  <c r="B102"/>
  <c r="B101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 i="11" l="1"/>
  <c r="AD300" i="2" l="1"/>
  <c r="AB300"/>
  <c r="AA300"/>
  <c r="V300"/>
  <c r="T300"/>
  <c r="P300"/>
  <c r="N300"/>
  <c r="M300"/>
  <c r="K300"/>
  <c r="E300"/>
  <c r="D300"/>
  <c r="A300"/>
  <c r="AD299"/>
  <c r="AB299"/>
  <c r="AA299"/>
  <c r="V299"/>
  <c r="T299"/>
  <c r="P299"/>
  <c r="N299"/>
  <c r="M299"/>
  <c r="K299"/>
  <c r="E299"/>
  <c r="D299"/>
  <c r="A299"/>
  <c r="AD298"/>
  <c r="AB298"/>
  <c r="AA298"/>
  <c r="V298"/>
  <c r="T298"/>
  <c r="P298"/>
  <c r="N298"/>
  <c r="M298"/>
  <c r="K298"/>
  <c r="E298"/>
  <c r="D298"/>
  <c r="A298"/>
  <c r="AD297"/>
  <c r="AB297"/>
  <c r="AA297"/>
  <c r="V297"/>
  <c r="T297"/>
  <c r="P297"/>
  <c r="N297"/>
  <c r="M297"/>
  <c r="K297"/>
  <c r="E297"/>
  <c r="D297"/>
  <c r="A297"/>
  <c r="AD296"/>
  <c r="AB296"/>
  <c r="AA296"/>
  <c r="V296"/>
  <c r="T296"/>
  <c r="P296"/>
  <c r="N296"/>
  <c r="M296"/>
  <c r="K296"/>
  <c r="E296"/>
  <c r="D296"/>
  <c r="A296"/>
  <c r="AD295"/>
  <c r="AB295"/>
  <c r="AA295"/>
  <c r="V295"/>
  <c r="T295"/>
  <c r="P295"/>
  <c r="N295"/>
  <c r="M295"/>
  <c r="K295"/>
  <c r="E295"/>
  <c r="D295"/>
  <c r="A295"/>
  <c r="AD294"/>
  <c r="AB294"/>
  <c r="AA294"/>
  <c r="V294"/>
  <c r="T294"/>
  <c r="P294"/>
  <c r="N294"/>
  <c r="M294"/>
  <c r="K294"/>
  <c r="E294"/>
  <c r="D294"/>
  <c r="A294"/>
  <c r="AD293"/>
  <c r="AB293"/>
  <c r="AA293"/>
  <c r="V293"/>
  <c r="T293"/>
  <c r="P293"/>
  <c r="N293"/>
  <c r="M293"/>
  <c r="K293"/>
  <c r="E293"/>
  <c r="D293"/>
  <c r="A293"/>
  <c r="AD292"/>
  <c r="AB292"/>
  <c r="AA292"/>
  <c r="V292"/>
  <c r="T292"/>
  <c r="P292"/>
  <c r="N292"/>
  <c r="M292"/>
  <c r="K292"/>
  <c r="E292"/>
  <c r="D292"/>
  <c r="A292"/>
  <c r="AD291"/>
  <c r="AB291"/>
  <c r="AA291"/>
  <c r="V291"/>
  <c r="T291"/>
  <c r="P291"/>
  <c r="N291"/>
  <c r="M291"/>
  <c r="K291"/>
  <c r="E291"/>
  <c r="D291"/>
  <c r="A291"/>
  <c r="AD290"/>
  <c r="AB290"/>
  <c r="AA290"/>
  <c r="V290"/>
  <c r="T290"/>
  <c r="P290"/>
  <c r="N290"/>
  <c r="M290"/>
  <c r="K290"/>
  <c r="E290"/>
  <c r="D290"/>
  <c r="A290"/>
  <c r="AD289"/>
  <c r="AB289"/>
  <c r="AA289"/>
  <c r="V289"/>
  <c r="T289"/>
  <c r="P289"/>
  <c r="N289"/>
  <c r="M289"/>
  <c r="K289"/>
  <c r="E289"/>
  <c r="D289"/>
  <c r="A289"/>
  <c r="AD288"/>
  <c r="AB288"/>
  <c r="AA288"/>
  <c r="V288"/>
  <c r="T288"/>
  <c r="P288"/>
  <c r="N288"/>
  <c r="M288"/>
  <c r="K288"/>
  <c r="E288"/>
  <c r="D288"/>
  <c r="A288"/>
  <c r="AD287"/>
  <c r="AB287"/>
  <c r="AA287"/>
  <c r="V287"/>
  <c r="T287"/>
  <c r="P287"/>
  <c r="N287"/>
  <c r="M287"/>
  <c r="K287"/>
  <c r="E287"/>
  <c r="D287"/>
  <c r="A287"/>
  <c r="AD286"/>
  <c r="AB286"/>
  <c r="AA286"/>
  <c r="V286"/>
  <c r="T286"/>
  <c r="P286"/>
  <c r="N286"/>
  <c r="M286"/>
  <c r="K286"/>
  <c r="E286"/>
  <c r="D286"/>
  <c r="A286"/>
  <c r="AD285"/>
  <c r="AB285"/>
  <c r="AA285"/>
  <c r="V285"/>
  <c r="T285"/>
  <c r="P285"/>
  <c r="N285"/>
  <c r="M285"/>
  <c r="K285"/>
  <c r="E285"/>
  <c r="D285"/>
  <c r="A285"/>
  <c r="AD284"/>
  <c r="AB284"/>
  <c r="AA284"/>
  <c r="V284"/>
  <c r="T284"/>
  <c r="P284"/>
  <c r="N284"/>
  <c r="M284"/>
  <c r="K284"/>
  <c r="E284"/>
  <c r="D284"/>
  <c r="A284"/>
  <c r="AD283"/>
  <c r="AB283"/>
  <c r="AA283"/>
  <c r="V283"/>
  <c r="T283"/>
  <c r="P283"/>
  <c r="N283"/>
  <c r="M283"/>
  <c r="K283"/>
  <c r="E283"/>
  <c r="D283"/>
  <c r="A283"/>
  <c r="AD282"/>
  <c r="AB282"/>
  <c r="AA282"/>
  <c r="V282"/>
  <c r="T282"/>
  <c r="P282"/>
  <c r="N282"/>
  <c r="M282"/>
  <c r="K282"/>
  <c r="E282"/>
  <c r="D282"/>
  <c r="A282"/>
  <c r="AD281"/>
  <c r="AB281"/>
  <c r="AA281"/>
  <c r="V281"/>
  <c r="T281"/>
  <c r="P281"/>
  <c r="N281"/>
  <c r="M281"/>
  <c r="K281"/>
  <c r="E281"/>
  <c r="D281"/>
  <c r="A281"/>
  <c r="AD280"/>
  <c r="AB280"/>
  <c r="AA280"/>
  <c r="V280"/>
  <c r="T280"/>
  <c r="P280"/>
  <c r="N280"/>
  <c r="M280"/>
  <c r="K280"/>
  <c r="E280"/>
  <c r="D280"/>
  <c r="A280"/>
  <c r="AD279"/>
  <c r="AB279"/>
  <c r="AA279"/>
  <c r="V279"/>
  <c r="T279"/>
  <c r="P279"/>
  <c r="N279"/>
  <c r="M279"/>
  <c r="K279"/>
  <c r="E279"/>
  <c r="D279"/>
  <c r="A279"/>
  <c r="AD278"/>
  <c r="AB278"/>
  <c r="AA278"/>
  <c r="V278"/>
  <c r="T278"/>
  <c r="P278"/>
  <c r="N278"/>
  <c r="M278"/>
  <c r="K278"/>
  <c r="E278"/>
  <c r="D278"/>
  <c r="A278"/>
  <c r="AD277"/>
  <c r="AB277"/>
  <c r="AA277"/>
  <c r="V277"/>
  <c r="T277"/>
  <c r="P277"/>
  <c r="N277"/>
  <c r="M277"/>
  <c r="K277"/>
  <c r="E277"/>
  <c r="D277"/>
  <c r="A277"/>
  <c r="AD276"/>
  <c r="AB276"/>
  <c r="AA276"/>
  <c r="V276"/>
  <c r="T276"/>
  <c r="P276"/>
  <c r="N276"/>
  <c r="M276"/>
  <c r="K276"/>
  <c r="E276"/>
  <c r="D276"/>
  <c r="A276"/>
  <c r="AD275"/>
  <c r="AB275"/>
  <c r="AA275"/>
  <c r="V275"/>
  <c r="T275"/>
  <c r="P275"/>
  <c r="N275"/>
  <c r="M275"/>
  <c r="K275"/>
  <c r="E275"/>
  <c r="D275"/>
  <c r="A275"/>
  <c r="AD274"/>
  <c r="AB274"/>
  <c r="AA274"/>
  <c r="V274"/>
  <c r="T274"/>
  <c r="P274"/>
  <c r="N274"/>
  <c r="M274"/>
  <c r="K274"/>
  <c r="E274"/>
  <c r="D274"/>
  <c r="A274"/>
  <c r="AD273"/>
  <c r="AB273"/>
  <c r="AA273"/>
  <c r="V273"/>
  <c r="T273"/>
  <c r="P273"/>
  <c r="N273"/>
  <c r="M273"/>
  <c r="K273"/>
  <c r="E273"/>
  <c r="D273"/>
  <c r="A273"/>
  <c r="AD272"/>
  <c r="AB272"/>
  <c r="AA272"/>
  <c r="V272"/>
  <c r="T272"/>
  <c r="P272"/>
  <c r="N272"/>
  <c r="M272"/>
  <c r="K272"/>
  <c r="E272"/>
  <c r="D272"/>
  <c r="A272"/>
  <c r="AD271"/>
  <c r="AB271"/>
  <c r="AA271"/>
  <c r="V271"/>
  <c r="T271"/>
  <c r="P271"/>
  <c r="N271"/>
  <c r="M271"/>
  <c r="K271"/>
  <c r="E271"/>
  <c r="D271"/>
  <c r="A271"/>
  <c r="AD270"/>
  <c r="AB270"/>
  <c r="AA270"/>
  <c r="V270"/>
  <c r="T270"/>
  <c r="P270"/>
  <c r="N270"/>
  <c r="M270"/>
  <c r="K270"/>
  <c r="E270"/>
  <c r="D270"/>
  <c r="A270"/>
  <c r="AD269"/>
  <c r="AB269"/>
  <c r="AA269"/>
  <c r="V269"/>
  <c r="T269"/>
  <c r="P269"/>
  <c r="N269"/>
  <c r="M269"/>
  <c r="K269"/>
  <c r="E269"/>
  <c r="D269"/>
  <c r="A269"/>
  <c r="AD268"/>
  <c r="AB268"/>
  <c r="AA268"/>
  <c r="V268"/>
  <c r="T268"/>
  <c r="P268"/>
  <c r="N268"/>
  <c r="M268"/>
  <c r="K268"/>
  <c r="E268"/>
  <c r="D268"/>
  <c r="A268"/>
  <c r="AD267"/>
  <c r="AB267"/>
  <c r="AA267"/>
  <c r="V267"/>
  <c r="T267"/>
  <c r="P267"/>
  <c r="N267"/>
  <c r="M267"/>
  <c r="K267"/>
  <c r="E267"/>
  <c r="D267"/>
  <c r="A267"/>
  <c r="AD266"/>
  <c r="AB266"/>
  <c r="AA266"/>
  <c r="V266"/>
  <c r="T266"/>
  <c r="P266"/>
  <c r="N266"/>
  <c r="M266"/>
  <c r="K266"/>
  <c r="E266"/>
  <c r="D266"/>
  <c r="A266"/>
  <c r="AD265"/>
  <c r="AB265"/>
  <c r="AA265"/>
  <c r="V265"/>
  <c r="T265"/>
  <c r="P265"/>
  <c r="N265"/>
  <c r="M265"/>
  <c r="K265"/>
  <c r="E265"/>
  <c r="D265"/>
  <c r="A265"/>
  <c r="AD264"/>
  <c r="AB264"/>
  <c r="AA264"/>
  <c r="V264"/>
  <c r="T264"/>
  <c r="P264"/>
  <c r="N264"/>
  <c r="M264"/>
  <c r="K264"/>
  <c r="E264"/>
  <c r="D264"/>
  <c r="A264"/>
  <c r="AD263"/>
  <c r="AB263"/>
  <c r="AA263"/>
  <c r="V263"/>
  <c r="T263"/>
  <c r="P263"/>
  <c r="N263"/>
  <c r="M263"/>
  <c r="K263"/>
  <c r="E263"/>
  <c r="D263"/>
  <c r="A263"/>
  <c r="AD262"/>
  <c r="AB262"/>
  <c r="AA262"/>
  <c r="V262"/>
  <c r="T262"/>
  <c r="P262"/>
  <c r="N262"/>
  <c r="M262"/>
  <c r="K262"/>
  <c r="E262"/>
  <c r="D262"/>
  <c r="A262"/>
  <c r="AD261"/>
  <c r="AB261"/>
  <c r="AA261"/>
  <c r="V261"/>
  <c r="T261"/>
  <c r="P261"/>
  <c r="N261"/>
  <c r="M261"/>
  <c r="K261"/>
  <c r="E261"/>
  <c r="D261"/>
  <c r="A261"/>
  <c r="AD260"/>
  <c r="AB260"/>
  <c r="AA260"/>
  <c r="V260"/>
  <c r="T260"/>
  <c r="P260"/>
  <c r="N260"/>
  <c r="M260"/>
  <c r="K260"/>
  <c r="E260"/>
  <c r="D260"/>
  <c r="A260"/>
  <c r="AD259"/>
  <c r="AB259"/>
  <c r="AA259"/>
  <c r="V259"/>
  <c r="T259"/>
  <c r="P259"/>
  <c r="N259"/>
  <c r="M259"/>
  <c r="K259"/>
  <c r="E259"/>
  <c r="D259"/>
  <c r="A259"/>
  <c r="AD258"/>
  <c r="AB258"/>
  <c r="AA258"/>
  <c r="V258"/>
  <c r="T258"/>
  <c r="P258"/>
  <c r="N258"/>
  <c r="M258"/>
  <c r="K258"/>
  <c r="E258"/>
  <c r="D258"/>
  <c r="A258"/>
  <c r="AD257"/>
  <c r="AB257"/>
  <c r="AA257"/>
  <c r="V257"/>
  <c r="T257"/>
  <c r="P257"/>
  <c r="N257"/>
  <c r="M257"/>
  <c r="K257"/>
  <c r="E257"/>
  <c r="D257"/>
  <c r="A257"/>
  <c r="AD256"/>
  <c r="AB256"/>
  <c r="AA256"/>
  <c r="V256"/>
  <c r="T256"/>
  <c r="P256"/>
  <c r="N256"/>
  <c r="M256"/>
  <c r="K256"/>
  <c r="E256"/>
  <c r="D256"/>
  <c r="A256"/>
  <c r="AD255"/>
  <c r="AB255"/>
  <c r="AA255"/>
  <c r="V255"/>
  <c r="T255"/>
  <c r="P255"/>
  <c r="N255"/>
  <c r="M255"/>
  <c r="K255"/>
  <c r="E255"/>
  <c r="D255"/>
  <c r="A255"/>
  <c r="AD254"/>
  <c r="AB254"/>
  <c r="AA254"/>
  <c r="V254"/>
  <c r="T254"/>
  <c r="P254"/>
  <c r="N254"/>
  <c r="M254"/>
  <c r="K254"/>
  <c r="E254"/>
  <c r="D254"/>
  <c r="A254"/>
  <c r="AD253"/>
  <c r="AB253"/>
  <c r="AA253"/>
  <c r="V253"/>
  <c r="T253"/>
  <c r="P253"/>
  <c r="N253"/>
  <c r="M253"/>
  <c r="K253"/>
  <c r="E253"/>
  <c r="D253"/>
  <c r="A253"/>
  <c r="AD252"/>
  <c r="AB252"/>
  <c r="AA252"/>
  <c r="V252"/>
  <c r="T252"/>
  <c r="P252"/>
  <c r="N252"/>
  <c r="M252"/>
  <c r="K252"/>
  <c r="E252"/>
  <c r="D252"/>
  <c r="A252"/>
  <c r="AD251"/>
  <c r="AB251"/>
  <c r="AA251"/>
  <c r="V251"/>
  <c r="T251"/>
  <c r="P251"/>
  <c r="N251"/>
  <c r="M251"/>
  <c r="K251"/>
  <c r="E251"/>
  <c r="D251"/>
  <c r="A251"/>
  <c r="AD250"/>
  <c r="AB250"/>
  <c r="AA250"/>
  <c r="V250"/>
  <c r="T250"/>
  <c r="P250"/>
  <c r="N250"/>
  <c r="M250"/>
  <c r="K250"/>
  <c r="E250"/>
  <c r="D250"/>
  <c r="A250"/>
  <c r="AD249"/>
  <c r="AB249"/>
  <c r="AA249"/>
  <c r="V249"/>
  <c r="T249"/>
  <c r="P249"/>
  <c r="N249"/>
  <c r="M249"/>
  <c r="K249"/>
  <c r="E249"/>
  <c r="D249"/>
  <c r="A249"/>
  <c r="AD248"/>
  <c r="AB248"/>
  <c r="AA248"/>
  <c r="V248"/>
  <c r="T248"/>
  <c r="P248"/>
  <c r="N248"/>
  <c r="M248"/>
  <c r="K248"/>
  <c r="E248"/>
  <c r="D248"/>
  <c r="A248"/>
  <c r="AD247"/>
  <c r="AB247"/>
  <c r="AA247"/>
  <c r="V247"/>
  <c r="T247"/>
  <c r="P247"/>
  <c r="N247"/>
  <c r="M247"/>
  <c r="K247"/>
  <c r="E247"/>
  <c r="D247"/>
  <c r="A247"/>
  <c r="AD246"/>
  <c r="AB246"/>
  <c r="AA246"/>
  <c r="V246"/>
  <c r="T246"/>
  <c r="P246"/>
  <c r="N246"/>
  <c r="M246"/>
  <c r="K246"/>
  <c r="E246"/>
  <c r="D246"/>
  <c r="A246"/>
  <c r="AD245"/>
  <c r="AB245"/>
  <c r="AA245"/>
  <c r="V245"/>
  <c r="T245"/>
  <c r="P245"/>
  <c r="N245"/>
  <c r="M245"/>
  <c r="K245"/>
  <c r="E245"/>
  <c r="D245"/>
  <c r="A245"/>
  <c r="AD244"/>
  <c r="AB244"/>
  <c r="AA244"/>
  <c r="V244"/>
  <c r="T244"/>
  <c r="P244"/>
  <c r="N244"/>
  <c r="M244"/>
  <c r="K244"/>
  <c r="E244"/>
  <c r="D244"/>
  <c r="A244"/>
  <c r="AD243"/>
  <c r="AB243"/>
  <c r="AA243"/>
  <c r="V243"/>
  <c r="T243"/>
  <c r="P243"/>
  <c r="N243"/>
  <c r="M243"/>
  <c r="K243"/>
  <c r="E243"/>
  <c r="D243"/>
  <c r="A243"/>
  <c r="AD242"/>
  <c r="AB242"/>
  <c r="AA242"/>
  <c r="V242"/>
  <c r="T242"/>
  <c r="P242"/>
  <c r="N242"/>
  <c r="M242"/>
  <c r="K242"/>
  <c r="E242"/>
  <c r="D242"/>
  <c r="A242"/>
  <c r="AD241"/>
  <c r="AB241"/>
  <c r="AA241"/>
  <c r="V241"/>
  <c r="T241"/>
  <c r="P241"/>
  <c r="N241"/>
  <c r="M241"/>
  <c r="K241"/>
  <c r="E241"/>
  <c r="D241"/>
  <c r="A241"/>
  <c r="AD240"/>
  <c r="AB240"/>
  <c r="AA240"/>
  <c r="V240"/>
  <c r="T240"/>
  <c r="P240"/>
  <c r="N240"/>
  <c r="M240"/>
  <c r="K240"/>
  <c r="E240"/>
  <c r="D240"/>
  <c r="A240"/>
  <c r="AD239"/>
  <c r="AB239"/>
  <c r="AA239"/>
  <c r="V239"/>
  <c r="T239"/>
  <c r="P239"/>
  <c r="N239"/>
  <c r="M239"/>
  <c r="K239"/>
  <c r="E239"/>
  <c r="D239"/>
  <c r="A239"/>
  <c r="AD238"/>
  <c r="AB238"/>
  <c r="AA238"/>
  <c r="V238"/>
  <c r="T238"/>
  <c r="P238"/>
  <c r="N238"/>
  <c r="M238"/>
  <c r="K238"/>
  <c r="E238"/>
  <c r="D238"/>
  <c r="A238"/>
  <c r="AD237"/>
  <c r="AB237"/>
  <c r="AA237"/>
  <c r="V237"/>
  <c r="T237"/>
  <c r="P237"/>
  <c r="N237"/>
  <c r="M237"/>
  <c r="K237"/>
  <c r="E237"/>
  <c r="D237"/>
  <c r="A237"/>
  <c r="AD236"/>
  <c r="AB236"/>
  <c r="AA236"/>
  <c r="V236"/>
  <c r="T236"/>
  <c r="P236"/>
  <c r="N236"/>
  <c r="M236"/>
  <c r="K236"/>
  <c r="E236"/>
  <c r="D236"/>
  <c r="A236"/>
  <c r="AD235"/>
  <c r="AB235"/>
  <c r="AA235"/>
  <c r="V235"/>
  <c r="T235"/>
  <c r="P235"/>
  <c r="N235"/>
  <c r="M235"/>
  <c r="K235"/>
  <c r="E235"/>
  <c r="D235"/>
  <c r="A235"/>
  <c r="AD234"/>
  <c r="AB234"/>
  <c r="AA234"/>
  <c r="V234"/>
  <c r="T234"/>
  <c r="P234"/>
  <c r="N234"/>
  <c r="M234"/>
  <c r="K234"/>
  <c r="E234"/>
  <c r="D234"/>
  <c r="A234"/>
  <c r="AD233"/>
  <c r="AB233"/>
  <c r="AA233"/>
  <c r="V233"/>
  <c r="T233"/>
  <c r="P233"/>
  <c r="N233"/>
  <c r="M233"/>
  <c r="K233"/>
  <c r="E233"/>
  <c r="D233"/>
  <c r="A233"/>
  <c r="AD232"/>
  <c r="AB232"/>
  <c r="AA232"/>
  <c r="V232"/>
  <c r="T232"/>
  <c r="P232"/>
  <c r="N232"/>
  <c r="M232"/>
  <c r="K232"/>
  <c r="E232"/>
  <c r="D232"/>
  <c r="A232"/>
  <c r="AD231"/>
  <c r="AB231"/>
  <c r="AA231"/>
  <c r="V231"/>
  <c r="T231"/>
  <c r="P231"/>
  <c r="N231"/>
  <c r="M231"/>
  <c r="K231"/>
  <c r="E231"/>
  <c r="D231"/>
  <c r="A231"/>
  <c r="AD230"/>
  <c r="AB230"/>
  <c r="AA230"/>
  <c r="V230"/>
  <c r="T230"/>
  <c r="P230"/>
  <c r="N230"/>
  <c r="M230"/>
  <c r="K230"/>
  <c r="E230"/>
  <c r="D230"/>
  <c r="A230"/>
  <c r="AD229"/>
  <c r="AB229"/>
  <c r="AA229"/>
  <c r="V229"/>
  <c r="T229"/>
  <c r="P229"/>
  <c r="N229"/>
  <c r="M229"/>
  <c r="K229"/>
  <c r="E229"/>
  <c r="D229"/>
  <c r="A229"/>
  <c r="AD228"/>
  <c r="AB228"/>
  <c r="AA228"/>
  <c r="V228"/>
  <c r="T228"/>
  <c r="P228"/>
  <c r="N228"/>
  <c r="M228"/>
  <c r="K228"/>
  <c r="E228"/>
  <c r="D228"/>
  <c r="A228"/>
  <c r="AD227"/>
  <c r="AB227"/>
  <c r="AA227"/>
  <c r="V227"/>
  <c r="T227"/>
  <c r="P227"/>
  <c r="N227"/>
  <c r="M227"/>
  <c r="K227"/>
  <c r="E227"/>
  <c r="D227"/>
  <c r="A227"/>
  <c r="AD226"/>
  <c r="AB226"/>
  <c r="AA226"/>
  <c r="V226"/>
  <c r="T226"/>
  <c r="P226"/>
  <c r="N226"/>
  <c r="M226"/>
  <c r="K226"/>
  <c r="E226"/>
  <c r="D226"/>
  <c r="A226"/>
  <c r="AD225"/>
  <c r="AB225"/>
  <c r="AA225"/>
  <c r="V225"/>
  <c r="T225"/>
  <c r="P225"/>
  <c r="N225"/>
  <c r="M225"/>
  <c r="K225"/>
  <c r="E225"/>
  <c r="D225"/>
  <c r="A225"/>
  <c r="AD224"/>
  <c r="AB224"/>
  <c r="AA224"/>
  <c r="V224"/>
  <c r="T224"/>
  <c r="P224"/>
  <c r="N224"/>
  <c r="M224"/>
  <c r="K224"/>
  <c r="E224"/>
  <c r="D224"/>
  <c r="A224"/>
  <c r="AD223"/>
  <c r="AB223"/>
  <c r="AA223"/>
  <c r="V223"/>
  <c r="T223"/>
  <c r="P223"/>
  <c r="N223"/>
  <c r="M223"/>
  <c r="K223"/>
  <c r="E223"/>
  <c r="D223"/>
  <c r="A223"/>
  <c r="AD222"/>
  <c r="AB222"/>
  <c r="AA222"/>
  <c r="V222"/>
  <c r="T222"/>
  <c r="P222"/>
  <c r="N222"/>
  <c r="M222"/>
  <c r="K222"/>
  <c r="E222"/>
  <c r="D222"/>
  <c r="A222"/>
  <c r="AD221"/>
  <c r="AB221"/>
  <c r="AA221"/>
  <c r="V221"/>
  <c r="T221"/>
  <c r="P221"/>
  <c r="N221"/>
  <c r="M221"/>
  <c r="K221"/>
  <c r="E221"/>
  <c r="D221"/>
  <c r="A221"/>
  <c r="AD220"/>
  <c r="AB220"/>
  <c r="AA220"/>
  <c r="V220"/>
  <c r="T220"/>
  <c r="P220"/>
  <c r="N220"/>
  <c r="M220"/>
  <c r="K220"/>
  <c r="E220"/>
  <c r="D220"/>
  <c r="A220"/>
  <c r="AD219"/>
  <c r="AB219"/>
  <c r="AA219"/>
  <c r="V219"/>
  <c r="T219"/>
  <c r="P219"/>
  <c r="N219"/>
  <c r="M219"/>
  <c r="K219"/>
  <c r="E219"/>
  <c r="D219"/>
  <c r="A219"/>
  <c r="AD218"/>
  <c r="AB218"/>
  <c r="AA218"/>
  <c r="V218"/>
  <c r="T218"/>
  <c r="P218"/>
  <c r="N218"/>
  <c r="M218"/>
  <c r="K218"/>
  <c r="E218"/>
  <c r="D218"/>
  <c r="A218"/>
  <c r="AD217"/>
  <c r="AB217"/>
  <c r="AA217"/>
  <c r="V217"/>
  <c r="T217"/>
  <c r="P217"/>
  <c r="N217"/>
  <c r="M217"/>
  <c r="K217"/>
  <c r="E217"/>
  <c r="D217"/>
  <c r="A217"/>
  <c r="AD216"/>
  <c r="AB216"/>
  <c r="AA216"/>
  <c r="V216"/>
  <c r="T216"/>
  <c r="P216"/>
  <c r="N216"/>
  <c r="M216"/>
  <c r="K216"/>
  <c r="E216"/>
  <c r="D216"/>
  <c r="A216"/>
  <c r="AD215"/>
  <c r="AB215"/>
  <c r="AA215"/>
  <c r="V215"/>
  <c r="T215"/>
  <c r="P215"/>
  <c r="N215"/>
  <c r="M215"/>
  <c r="K215"/>
  <c r="E215"/>
  <c r="D215"/>
  <c r="A215"/>
  <c r="AD214"/>
  <c r="AB214"/>
  <c r="AA214"/>
  <c r="V214"/>
  <c r="T214"/>
  <c r="P214"/>
  <c r="N214"/>
  <c r="M214"/>
  <c r="K214"/>
  <c r="E214"/>
  <c r="D214"/>
  <c r="A214"/>
  <c r="AD213"/>
  <c r="AB213"/>
  <c r="AA213"/>
  <c r="V213"/>
  <c r="T213"/>
  <c r="P213"/>
  <c r="N213"/>
  <c r="M213"/>
  <c r="K213"/>
  <c r="E213"/>
  <c r="D213"/>
  <c r="A213"/>
  <c r="AD212"/>
  <c r="AB212"/>
  <c r="AA212"/>
  <c r="V212"/>
  <c r="T212"/>
  <c r="P212"/>
  <c r="N212"/>
  <c r="M212"/>
  <c r="K212"/>
  <c r="E212"/>
  <c r="D212"/>
  <c r="A212"/>
  <c r="AD211"/>
  <c r="AB211"/>
  <c r="AA211"/>
  <c r="V211"/>
  <c r="T211"/>
  <c r="P211"/>
  <c r="N211"/>
  <c r="M211"/>
  <c r="K211"/>
  <c r="E211"/>
  <c r="D211"/>
  <c r="A211"/>
  <c r="AD210"/>
  <c r="AB210"/>
  <c r="AA210"/>
  <c r="V210"/>
  <c r="T210"/>
  <c r="P210"/>
  <c r="N210"/>
  <c r="M210"/>
  <c r="K210"/>
  <c r="E210"/>
  <c r="D210"/>
  <c r="A210"/>
  <c r="AD209"/>
  <c r="AB209"/>
  <c r="AA209"/>
  <c r="V209"/>
  <c r="T209"/>
  <c r="P209"/>
  <c r="N209"/>
  <c r="M209"/>
  <c r="K209"/>
  <c r="E209"/>
  <c r="D209"/>
  <c r="A209"/>
  <c r="AD208"/>
  <c r="AB208"/>
  <c r="AA208"/>
  <c r="V208"/>
  <c r="T208"/>
  <c r="P208"/>
  <c r="N208"/>
  <c r="M208"/>
  <c r="K208"/>
  <c r="E208"/>
  <c r="D208"/>
  <c r="A208"/>
  <c r="AD207"/>
  <c r="AB207"/>
  <c r="AA207"/>
  <c r="V207"/>
  <c r="T207"/>
  <c r="P207"/>
  <c r="N207"/>
  <c r="M207"/>
  <c r="K207"/>
  <c r="E207"/>
  <c r="D207"/>
  <c r="A207"/>
  <c r="AD206"/>
  <c r="AB206"/>
  <c r="AA206"/>
  <c r="V206"/>
  <c r="T206"/>
  <c r="P206"/>
  <c r="N206"/>
  <c r="M206"/>
  <c r="K206"/>
  <c r="E206"/>
  <c r="D206"/>
  <c r="A206"/>
  <c r="AD205"/>
  <c r="AB205"/>
  <c r="AA205"/>
  <c r="V205"/>
  <c r="T205"/>
  <c r="P205"/>
  <c r="N205"/>
  <c r="M205"/>
  <c r="K205"/>
  <c r="E205"/>
  <c r="D205"/>
  <c r="A205"/>
  <c r="AD204"/>
  <c r="AB204"/>
  <c r="AA204"/>
  <c r="V204"/>
  <c r="T204"/>
  <c r="P204"/>
  <c r="N204"/>
  <c r="M204"/>
  <c r="K204"/>
  <c r="E204"/>
  <c r="D204"/>
  <c r="A204"/>
  <c r="AD203"/>
  <c r="AB203"/>
  <c r="AA203"/>
  <c r="V203"/>
  <c r="T203"/>
  <c r="P203"/>
  <c r="N203"/>
  <c r="M203"/>
  <c r="K203"/>
  <c r="E203"/>
  <c r="D203"/>
  <c r="A203"/>
  <c r="AD202"/>
  <c r="AB202"/>
  <c r="AA202"/>
  <c r="V202"/>
  <c r="T202"/>
  <c r="P202"/>
  <c r="N202"/>
  <c r="M202"/>
  <c r="K202"/>
  <c r="E202"/>
  <c r="D202"/>
  <c r="A202"/>
  <c r="AD201"/>
  <c r="AB201"/>
  <c r="AA201"/>
  <c r="V201"/>
  <c r="T201"/>
  <c r="P201"/>
  <c r="N201"/>
  <c r="M201"/>
  <c r="K201"/>
  <c r="E201"/>
  <c r="D201"/>
  <c r="A201"/>
  <c r="AD200"/>
  <c r="AB200"/>
  <c r="AA200"/>
  <c r="V200"/>
  <c r="T200"/>
  <c r="P200"/>
  <c r="N200"/>
  <c r="M200"/>
  <c r="K200"/>
  <c r="E200"/>
  <c r="D200"/>
  <c r="A200"/>
  <c r="AD199"/>
  <c r="AB199"/>
  <c r="AA199"/>
  <c r="V199"/>
  <c r="T199"/>
  <c r="P199"/>
  <c r="N199"/>
  <c r="M199"/>
  <c r="K199"/>
  <c r="E199"/>
  <c r="D199"/>
  <c r="A199"/>
  <c r="AD198"/>
  <c r="AB198"/>
  <c r="AA198"/>
  <c r="V198"/>
  <c r="T198"/>
  <c r="P198"/>
  <c r="N198"/>
  <c r="M198"/>
  <c r="K198"/>
  <c r="E198"/>
  <c r="D198"/>
  <c r="A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16" l="1"/>
  <c r="K18" l="1"/>
  <c r="W1" i="3" l="1"/>
  <c r="W2"/>
  <c r="W3"/>
  <c r="W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B7" i="11"/>
  <c r="B9"/>
  <c r="B11"/>
  <c r="A195" i="2"/>
  <c r="A191"/>
  <c r="A187"/>
  <c r="A183"/>
  <c r="A179"/>
  <c r="A175"/>
  <c r="A171"/>
  <c r="A167"/>
  <c r="A163"/>
  <c r="A159"/>
  <c r="A155"/>
  <c r="A151"/>
  <c r="A147"/>
  <c r="A143"/>
  <c r="A139"/>
  <c r="A135"/>
  <c r="A131"/>
  <c r="A127"/>
  <c r="A123"/>
  <c r="A119"/>
  <c r="A115"/>
  <c r="A111"/>
  <c r="A107"/>
  <c r="A103"/>
  <c r="A99"/>
  <c r="A95"/>
  <c r="A91"/>
  <c r="A87"/>
  <c r="A83"/>
  <c r="A79"/>
  <c r="A75"/>
  <c r="A71"/>
  <c r="A67"/>
  <c r="A63"/>
  <c r="A59"/>
  <c r="A55"/>
  <c r="A51"/>
  <c r="A47"/>
  <c r="A43"/>
  <c r="A39"/>
  <c r="A35"/>
  <c r="A31"/>
  <c r="A27"/>
  <c r="A23"/>
  <c r="A18"/>
  <c r="N197"/>
  <c r="P197"/>
  <c r="V197"/>
  <c r="N196"/>
  <c r="P196"/>
  <c r="V196"/>
  <c r="N195"/>
  <c r="P195"/>
  <c r="V195"/>
  <c r="N194"/>
  <c r="P194"/>
  <c r="V194"/>
  <c r="N193"/>
  <c r="P193"/>
  <c r="V193"/>
  <c r="N192"/>
  <c r="P192"/>
  <c r="V192"/>
  <c r="N191"/>
  <c r="P191"/>
  <c r="V191"/>
  <c r="N190"/>
  <c r="P190"/>
  <c r="V190"/>
  <c r="N189"/>
  <c r="P189"/>
  <c r="V189"/>
  <c r="N188"/>
  <c r="P188"/>
  <c r="V188"/>
  <c r="N187"/>
  <c r="P187"/>
  <c r="V187"/>
  <c r="N186"/>
  <c r="P186"/>
  <c r="V186"/>
  <c r="N185"/>
  <c r="P185"/>
  <c r="V185"/>
  <c r="N184"/>
  <c r="P184"/>
  <c r="V184"/>
  <c r="N183"/>
  <c r="P183"/>
  <c r="V183"/>
  <c r="N182"/>
  <c r="P182"/>
  <c r="V182"/>
  <c r="N181"/>
  <c r="P181"/>
  <c r="V181"/>
  <c r="N180"/>
  <c r="P180"/>
  <c r="V180"/>
  <c r="N179"/>
  <c r="P179"/>
  <c r="V179"/>
  <c r="N178"/>
  <c r="P178"/>
  <c r="V178"/>
  <c r="N177"/>
  <c r="P177"/>
  <c r="V177"/>
  <c r="N176"/>
  <c r="P176"/>
  <c r="V176"/>
  <c r="N175"/>
  <c r="P175"/>
  <c r="V175"/>
  <c r="N174"/>
  <c r="P174"/>
  <c r="V174"/>
  <c r="N173"/>
  <c r="P173"/>
  <c r="V173"/>
  <c r="N172"/>
  <c r="P172"/>
  <c r="V172"/>
  <c r="N171"/>
  <c r="P171"/>
  <c r="V171"/>
  <c r="N170"/>
  <c r="P170"/>
  <c r="V170"/>
  <c r="N169"/>
  <c r="P169"/>
  <c r="V169"/>
  <c r="N168"/>
  <c r="P168"/>
  <c r="V168"/>
  <c r="N167"/>
  <c r="P167"/>
  <c r="V167"/>
  <c r="N166"/>
  <c r="P166"/>
  <c r="V166"/>
  <c r="N165"/>
  <c r="P165"/>
  <c r="V165"/>
  <c r="N164"/>
  <c r="P164"/>
  <c r="V164"/>
  <c r="N163"/>
  <c r="P163"/>
  <c r="V163"/>
  <c r="N162"/>
  <c r="P162"/>
  <c r="V162"/>
  <c r="N161"/>
  <c r="P161"/>
  <c r="V161"/>
  <c r="N160"/>
  <c r="P160"/>
  <c r="V160"/>
  <c r="N159"/>
  <c r="P159"/>
  <c r="V159"/>
  <c r="N158"/>
  <c r="P158"/>
  <c r="V158"/>
  <c r="N157"/>
  <c r="P157"/>
  <c r="V157"/>
  <c r="N156"/>
  <c r="P156"/>
  <c r="V156"/>
  <c r="N155"/>
  <c r="P155"/>
  <c r="V155"/>
  <c r="N154"/>
  <c r="P154"/>
  <c r="V154"/>
  <c r="N153"/>
  <c r="P153"/>
  <c r="V153"/>
  <c r="N152"/>
  <c r="P152"/>
  <c r="V152"/>
  <c r="N151"/>
  <c r="P151"/>
  <c r="V151"/>
  <c r="N150"/>
  <c r="P150"/>
  <c r="V150"/>
  <c r="N149"/>
  <c r="P149"/>
  <c r="V149"/>
  <c r="N148"/>
  <c r="P148"/>
  <c r="V148"/>
  <c r="N147"/>
  <c r="P147"/>
  <c r="V147"/>
  <c r="AA146"/>
  <c r="I146" s="1"/>
  <c r="AB146"/>
  <c r="N146"/>
  <c r="P146"/>
  <c r="V146"/>
  <c r="N145"/>
  <c r="P145"/>
  <c r="V145"/>
  <c r="N144"/>
  <c r="P144"/>
  <c r="V144"/>
  <c r="N143"/>
  <c r="P143"/>
  <c r="V143"/>
  <c r="N142"/>
  <c r="P142"/>
  <c r="V142"/>
  <c r="N141"/>
  <c r="P141"/>
  <c r="V141"/>
  <c r="N140"/>
  <c r="P140"/>
  <c r="V140"/>
  <c r="N139"/>
  <c r="P139"/>
  <c r="V139"/>
  <c r="N138"/>
  <c r="P138"/>
  <c r="V138"/>
  <c r="N137"/>
  <c r="P137"/>
  <c r="V137"/>
  <c r="N136"/>
  <c r="P136"/>
  <c r="V136"/>
  <c r="N135"/>
  <c r="P135"/>
  <c r="V135"/>
  <c r="N134"/>
  <c r="P134"/>
  <c r="V134"/>
  <c r="N133"/>
  <c r="P133"/>
  <c r="V133"/>
  <c r="N132"/>
  <c r="P132"/>
  <c r="V132"/>
  <c r="N131"/>
  <c r="P131"/>
  <c r="V131"/>
  <c r="N130"/>
  <c r="P130"/>
  <c r="V130"/>
  <c r="N129"/>
  <c r="P129"/>
  <c r="V129"/>
  <c r="N128"/>
  <c r="P128"/>
  <c r="V128"/>
  <c r="N127"/>
  <c r="P127"/>
  <c r="V127"/>
  <c r="N126"/>
  <c r="P126"/>
  <c r="V126"/>
  <c r="N125"/>
  <c r="P125"/>
  <c r="V125"/>
  <c r="N124"/>
  <c r="P124"/>
  <c r="V124"/>
  <c r="N123"/>
  <c r="P123"/>
  <c r="V123"/>
  <c r="N122"/>
  <c r="P122"/>
  <c r="V122"/>
  <c r="N121"/>
  <c r="P121"/>
  <c r="V121"/>
  <c r="N120"/>
  <c r="P120"/>
  <c r="V120"/>
  <c r="N119"/>
  <c r="P119"/>
  <c r="V119"/>
  <c r="N118"/>
  <c r="P118"/>
  <c r="V118"/>
  <c r="N117"/>
  <c r="P117"/>
  <c r="V117"/>
  <c r="N116"/>
  <c r="P116"/>
  <c r="V116"/>
  <c r="N115"/>
  <c r="P115"/>
  <c r="V115"/>
  <c r="N114"/>
  <c r="P114"/>
  <c r="V114"/>
  <c r="N113"/>
  <c r="P113"/>
  <c r="V113"/>
  <c r="N112"/>
  <c r="P112"/>
  <c r="V112"/>
  <c r="N111"/>
  <c r="P111"/>
  <c r="V111"/>
  <c r="N110"/>
  <c r="P110"/>
  <c r="V110"/>
  <c r="N109"/>
  <c r="P109"/>
  <c r="V109"/>
  <c r="N108"/>
  <c r="P108"/>
  <c r="V108"/>
  <c r="N107"/>
  <c r="W107" s="1"/>
  <c r="P107"/>
  <c r="V107"/>
  <c r="N106"/>
  <c r="P106"/>
  <c r="V106"/>
  <c r="N105"/>
  <c r="P105"/>
  <c r="V105"/>
  <c r="N104"/>
  <c r="P104"/>
  <c r="V104"/>
  <c r="N103"/>
  <c r="P103"/>
  <c r="V103"/>
  <c r="N102"/>
  <c r="P102"/>
  <c r="V102"/>
  <c r="N101"/>
  <c r="P101"/>
  <c r="V101"/>
  <c r="N100"/>
  <c r="P100"/>
  <c r="V100"/>
  <c r="N99"/>
  <c r="P99"/>
  <c r="V99"/>
  <c r="N98"/>
  <c r="P98"/>
  <c r="V98"/>
  <c r="N97"/>
  <c r="P97"/>
  <c r="V97"/>
  <c r="N96"/>
  <c r="P96"/>
  <c r="V96"/>
  <c r="N95"/>
  <c r="P95"/>
  <c r="V95"/>
  <c r="N94"/>
  <c r="P94"/>
  <c r="V94"/>
  <c r="N93"/>
  <c r="P93"/>
  <c r="V93"/>
  <c r="N92"/>
  <c r="P92"/>
  <c r="V92"/>
  <c r="N91"/>
  <c r="P91"/>
  <c r="V91"/>
  <c r="N90"/>
  <c r="P90"/>
  <c r="V90"/>
  <c r="N89"/>
  <c r="P89"/>
  <c r="V89"/>
  <c r="N88"/>
  <c r="P88"/>
  <c r="V88"/>
  <c r="N87"/>
  <c r="P87"/>
  <c r="V87"/>
  <c r="N86"/>
  <c r="P86"/>
  <c r="V86"/>
  <c r="N85"/>
  <c r="P85"/>
  <c r="V85"/>
  <c r="N84"/>
  <c r="P84"/>
  <c r="V84"/>
  <c r="N83"/>
  <c r="P83"/>
  <c r="V83"/>
  <c r="N82"/>
  <c r="P82"/>
  <c r="V82"/>
  <c r="N81"/>
  <c r="P81"/>
  <c r="V81"/>
  <c r="N80"/>
  <c r="P80"/>
  <c r="V80"/>
  <c r="N79"/>
  <c r="P79"/>
  <c r="V79"/>
  <c r="N78"/>
  <c r="P78"/>
  <c r="V78"/>
  <c r="N77"/>
  <c r="P77"/>
  <c r="V77"/>
  <c r="N76"/>
  <c r="P76"/>
  <c r="V76"/>
  <c r="N75"/>
  <c r="P75"/>
  <c r="V75"/>
  <c r="N74"/>
  <c r="P74"/>
  <c r="V74"/>
  <c r="N73"/>
  <c r="P73"/>
  <c r="V73"/>
  <c r="N72"/>
  <c r="P72"/>
  <c r="V72"/>
  <c r="N71"/>
  <c r="P71"/>
  <c r="V71"/>
  <c r="N70"/>
  <c r="P70"/>
  <c r="V70"/>
  <c r="N69"/>
  <c r="P69"/>
  <c r="V69"/>
  <c r="N68"/>
  <c r="P68"/>
  <c r="V68"/>
  <c r="N67"/>
  <c r="P67"/>
  <c r="V67"/>
  <c r="N66"/>
  <c r="P66"/>
  <c r="V66"/>
  <c r="N65"/>
  <c r="P65"/>
  <c r="V65"/>
  <c r="N64"/>
  <c r="P64"/>
  <c r="V64"/>
  <c r="N63"/>
  <c r="P63"/>
  <c r="V63"/>
  <c r="N62"/>
  <c r="P62"/>
  <c r="V62"/>
  <c r="N61"/>
  <c r="P61"/>
  <c r="V61"/>
  <c r="N60"/>
  <c r="P60"/>
  <c r="V60"/>
  <c r="N59"/>
  <c r="P59"/>
  <c r="V59"/>
  <c r="N58"/>
  <c r="P58"/>
  <c r="V58"/>
  <c r="N57"/>
  <c r="P57"/>
  <c r="V57"/>
  <c r="N56"/>
  <c r="P56"/>
  <c r="V56"/>
  <c r="N55"/>
  <c r="P55"/>
  <c r="V55"/>
  <c r="N54"/>
  <c r="P54"/>
  <c r="V54"/>
  <c r="N53"/>
  <c r="P53"/>
  <c r="V53"/>
  <c r="N52"/>
  <c r="P52"/>
  <c r="V52"/>
  <c r="N51"/>
  <c r="P51"/>
  <c r="V51"/>
  <c r="N50"/>
  <c r="P50"/>
  <c r="V50"/>
  <c r="N49"/>
  <c r="P49"/>
  <c r="V49"/>
  <c r="N48"/>
  <c r="P48"/>
  <c r="V48"/>
  <c r="N47"/>
  <c r="P47"/>
  <c r="V47"/>
  <c r="N46"/>
  <c r="P46"/>
  <c r="V46"/>
  <c r="N45"/>
  <c r="P45"/>
  <c r="V45"/>
  <c r="N44"/>
  <c r="P44"/>
  <c r="V44"/>
  <c r="N43"/>
  <c r="P43"/>
  <c r="V43"/>
  <c r="N42"/>
  <c r="P42"/>
  <c r="V42"/>
  <c r="N41"/>
  <c r="P41"/>
  <c r="V41"/>
  <c r="N40"/>
  <c r="P40"/>
  <c r="V40"/>
  <c r="N39"/>
  <c r="P39"/>
  <c r="V39"/>
  <c r="N38"/>
  <c r="P38"/>
  <c r="V38"/>
  <c r="N37"/>
  <c r="P37"/>
  <c r="V37"/>
  <c r="N36"/>
  <c r="P36"/>
  <c r="V36"/>
  <c r="N35"/>
  <c r="P35"/>
  <c r="V35"/>
  <c r="N34"/>
  <c r="P34"/>
  <c r="V34"/>
  <c r="N33"/>
  <c r="P33"/>
  <c r="V33"/>
  <c r="N32"/>
  <c r="P32"/>
  <c r="V32"/>
  <c r="N31"/>
  <c r="P31"/>
  <c r="V31"/>
  <c r="N30"/>
  <c r="P30"/>
  <c r="V30"/>
  <c r="N29"/>
  <c r="P29"/>
  <c r="V29"/>
  <c r="N28"/>
  <c r="P28"/>
  <c r="V28"/>
  <c r="N27"/>
  <c r="P27"/>
  <c r="V27"/>
  <c r="N26"/>
  <c r="P26"/>
  <c r="V26"/>
  <c r="N25"/>
  <c r="P25"/>
  <c r="V25"/>
  <c r="N24"/>
  <c r="P24"/>
  <c r="V24"/>
  <c r="N23"/>
  <c r="P23"/>
  <c r="V23"/>
  <c r="N22"/>
  <c r="P22"/>
  <c r="V22"/>
  <c r="N21"/>
  <c r="P21"/>
  <c r="V21"/>
  <c r="N20"/>
  <c r="P20"/>
  <c r="V20"/>
  <c r="N19"/>
  <c r="P19"/>
  <c r="V19"/>
  <c r="AA18"/>
  <c r="AB18"/>
  <c r="N18"/>
  <c r="P18"/>
  <c r="V18"/>
  <c r="AD197"/>
  <c r="AB197"/>
  <c r="AB116"/>
  <c r="AA116"/>
  <c r="I116" s="1"/>
  <c r="AA197"/>
  <c r="I197" s="1"/>
  <c r="T197"/>
  <c r="M197"/>
  <c r="K197"/>
  <c r="D197"/>
  <c r="AD196"/>
  <c r="AB196"/>
  <c r="AA196"/>
  <c r="R196" s="1"/>
  <c r="T196"/>
  <c r="M196"/>
  <c r="K196"/>
  <c r="D196"/>
  <c r="AD195"/>
  <c r="AB195"/>
  <c r="AA195"/>
  <c r="R195" s="1"/>
  <c r="T195"/>
  <c r="M195"/>
  <c r="K195"/>
  <c r="D195"/>
  <c r="AD194"/>
  <c r="AB194"/>
  <c r="AA194"/>
  <c r="R194" s="1"/>
  <c r="T194"/>
  <c r="M194"/>
  <c r="K194"/>
  <c r="D194"/>
  <c r="AD193"/>
  <c r="AB193"/>
  <c r="AA193"/>
  <c r="I193" s="1"/>
  <c r="T193"/>
  <c r="M193"/>
  <c r="K193"/>
  <c r="D193"/>
  <c r="AD192"/>
  <c r="AB192"/>
  <c r="AA192"/>
  <c r="T192"/>
  <c r="M192"/>
  <c r="K192"/>
  <c r="D192"/>
  <c r="AD191"/>
  <c r="AB191"/>
  <c r="AA191"/>
  <c r="R191" s="1"/>
  <c r="T191"/>
  <c r="M191"/>
  <c r="K191"/>
  <c r="D191"/>
  <c r="AD190"/>
  <c r="AB190"/>
  <c r="AA190"/>
  <c r="I190" s="1"/>
  <c r="T190"/>
  <c r="M190"/>
  <c r="K190"/>
  <c r="D190"/>
  <c r="AD189"/>
  <c r="AB189"/>
  <c r="AA189"/>
  <c r="R189" s="1"/>
  <c r="T189"/>
  <c r="M189"/>
  <c r="K189"/>
  <c r="D189"/>
  <c r="AD188"/>
  <c r="AB188"/>
  <c r="AA188"/>
  <c r="R188"/>
  <c r="T188"/>
  <c r="M188"/>
  <c r="K188"/>
  <c r="D188"/>
  <c r="AD187"/>
  <c r="AB187"/>
  <c r="AA187"/>
  <c r="T187"/>
  <c r="M187"/>
  <c r="K187"/>
  <c r="D187"/>
  <c r="AD186"/>
  <c r="AB186"/>
  <c r="AA186"/>
  <c r="R186" s="1"/>
  <c r="T186"/>
  <c r="M186"/>
  <c r="K186"/>
  <c r="D186"/>
  <c r="AD185"/>
  <c r="AB185"/>
  <c r="AA185"/>
  <c r="T185"/>
  <c r="M185"/>
  <c r="K185"/>
  <c r="D185"/>
  <c r="AD184"/>
  <c r="AB184"/>
  <c r="AA184"/>
  <c r="R184" s="1"/>
  <c r="T184"/>
  <c r="M184"/>
  <c r="K184"/>
  <c r="D184"/>
  <c r="AD183"/>
  <c r="AB183"/>
  <c r="AA183"/>
  <c r="R183" s="1"/>
  <c r="T183"/>
  <c r="M183"/>
  <c r="K183"/>
  <c r="D183"/>
  <c r="AD182"/>
  <c r="AB182"/>
  <c r="AA182"/>
  <c r="I182" s="1"/>
  <c r="T182"/>
  <c r="M182"/>
  <c r="K182"/>
  <c r="D182"/>
  <c r="AD181"/>
  <c r="AB181"/>
  <c r="AA181"/>
  <c r="I181" s="1"/>
  <c r="T181"/>
  <c r="M181"/>
  <c r="K181"/>
  <c r="D181"/>
  <c r="AD180"/>
  <c r="AB180"/>
  <c r="AA180"/>
  <c r="I180" s="1"/>
  <c r="T180"/>
  <c r="M180"/>
  <c r="K180"/>
  <c r="D180"/>
  <c r="AD179"/>
  <c r="AB179"/>
  <c r="AA179"/>
  <c r="R179" s="1"/>
  <c r="T179"/>
  <c r="M179"/>
  <c r="K179"/>
  <c r="D179"/>
  <c r="AD178"/>
  <c r="AB178"/>
  <c r="AA178"/>
  <c r="I178" s="1"/>
  <c r="T178"/>
  <c r="M178"/>
  <c r="K178"/>
  <c r="D178"/>
  <c r="AD177"/>
  <c r="AB177"/>
  <c r="AA177"/>
  <c r="I177" s="1"/>
  <c r="T177"/>
  <c r="M177"/>
  <c r="K177"/>
  <c r="D177"/>
  <c r="AD176"/>
  <c r="AB176"/>
  <c r="AA176"/>
  <c r="T176"/>
  <c r="M176"/>
  <c r="K176"/>
  <c r="D176"/>
  <c r="AD175"/>
  <c r="AB175"/>
  <c r="AA175"/>
  <c r="I175" s="1"/>
  <c r="T175"/>
  <c r="M175"/>
  <c r="K175"/>
  <c r="D175"/>
  <c r="AD174"/>
  <c r="AB174"/>
  <c r="AA174"/>
  <c r="T174"/>
  <c r="M174"/>
  <c r="K174"/>
  <c r="D174"/>
  <c r="AD173"/>
  <c r="AB173"/>
  <c r="AA173"/>
  <c r="I173" s="1"/>
  <c r="T173"/>
  <c r="M173"/>
  <c r="K173"/>
  <c r="D173"/>
  <c r="AD172"/>
  <c r="AB172"/>
  <c r="AA172"/>
  <c r="I172" s="1"/>
  <c r="T172"/>
  <c r="M172"/>
  <c r="K172"/>
  <c r="D172"/>
  <c r="AD171"/>
  <c r="AB171"/>
  <c r="AA171"/>
  <c r="R171" s="1"/>
  <c r="T171"/>
  <c r="M171"/>
  <c r="K171"/>
  <c r="D171"/>
  <c r="AD170"/>
  <c r="AB170"/>
  <c r="AA170"/>
  <c r="I170" s="1"/>
  <c r="T170"/>
  <c r="M170"/>
  <c r="K170"/>
  <c r="D170"/>
  <c r="AD169"/>
  <c r="AB169"/>
  <c r="AA169"/>
  <c r="I169" s="1"/>
  <c r="T169"/>
  <c r="M169"/>
  <c r="K169"/>
  <c r="D169"/>
  <c r="AD168"/>
  <c r="AB168"/>
  <c r="AA168"/>
  <c r="I168" s="1"/>
  <c r="T168"/>
  <c r="M168"/>
  <c r="K168"/>
  <c r="D168"/>
  <c r="AD167"/>
  <c r="AB167"/>
  <c r="AA167"/>
  <c r="R167" s="1"/>
  <c r="T167"/>
  <c r="M167"/>
  <c r="K167"/>
  <c r="D167"/>
  <c r="AD166"/>
  <c r="AB166"/>
  <c r="AA166"/>
  <c r="T166"/>
  <c r="M166"/>
  <c r="K166"/>
  <c r="D166"/>
  <c r="AD165"/>
  <c r="AB165"/>
  <c r="AA165"/>
  <c r="I165" s="1"/>
  <c r="T165"/>
  <c r="M165"/>
  <c r="K165"/>
  <c r="D165"/>
  <c r="AD164"/>
  <c r="AB164"/>
  <c r="AA164"/>
  <c r="I164" s="1"/>
  <c r="T164"/>
  <c r="M164"/>
  <c r="K164"/>
  <c r="D164"/>
  <c r="AD163"/>
  <c r="AB163"/>
  <c r="AA163"/>
  <c r="I163" s="1"/>
  <c r="T163"/>
  <c r="M163"/>
  <c r="K163"/>
  <c r="D163"/>
  <c r="AD162"/>
  <c r="AB162"/>
  <c r="AA162"/>
  <c r="R162" s="1"/>
  <c r="T162"/>
  <c r="M162"/>
  <c r="K162"/>
  <c r="D162"/>
  <c r="AD161"/>
  <c r="AB161"/>
  <c r="AA161"/>
  <c r="R161" s="1"/>
  <c r="T161"/>
  <c r="M161"/>
  <c r="K161"/>
  <c r="D161"/>
  <c r="AD160"/>
  <c r="AB160"/>
  <c r="AA160"/>
  <c r="I160" s="1"/>
  <c r="T160"/>
  <c r="M160"/>
  <c r="K160"/>
  <c r="D160"/>
  <c r="AD159"/>
  <c r="AB159"/>
  <c r="AA159"/>
  <c r="R159" s="1"/>
  <c r="T159"/>
  <c r="M159"/>
  <c r="K159"/>
  <c r="D159"/>
  <c r="AD158"/>
  <c r="AB158"/>
  <c r="AA158"/>
  <c r="R158" s="1"/>
  <c r="T158"/>
  <c r="M158"/>
  <c r="K158"/>
  <c r="D158"/>
  <c r="AD157"/>
  <c r="AB157"/>
  <c r="AA157"/>
  <c r="R157" s="1"/>
  <c r="T157"/>
  <c r="M157"/>
  <c r="K157"/>
  <c r="D157"/>
  <c r="AD156"/>
  <c r="AB156"/>
  <c r="AA156"/>
  <c r="R156" s="1"/>
  <c r="T156"/>
  <c r="M156"/>
  <c r="K156"/>
  <c r="D156"/>
  <c r="AD155"/>
  <c r="AB155"/>
  <c r="AA155"/>
  <c r="R155" s="1"/>
  <c r="T155"/>
  <c r="M155"/>
  <c r="K155"/>
  <c r="D155"/>
  <c r="AD154"/>
  <c r="AB154"/>
  <c r="AA154"/>
  <c r="I154" s="1"/>
  <c r="T154"/>
  <c r="M154"/>
  <c r="K154"/>
  <c r="D154"/>
  <c r="AD153"/>
  <c r="AB153"/>
  <c r="AA153"/>
  <c r="R153" s="1"/>
  <c r="T153"/>
  <c r="M153"/>
  <c r="K153"/>
  <c r="D153"/>
  <c r="AD152"/>
  <c r="AB152"/>
  <c r="AA152"/>
  <c r="R152" s="1"/>
  <c r="T152"/>
  <c r="M152"/>
  <c r="K152"/>
  <c r="D152"/>
  <c r="AD151"/>
  <c r="AB151"/>
  <c r="AA151"/>
  <c r="I151" s="1"/>
  <c r="T151"/>
  <c r="M151"/>
  <c r="K151"/>
  <c r="D151"/>
  <c r="AD150"/>
  <c r="AB150"/>
  <c r="AA150"/>
  <c r="I150" s="1"/>
  <c r="T150"/>
  <c r="M150"/>
  <c r="K150"/>
  <c r="D150"/>
  <c r="AD149"/>
  <c r="AB149"/>
  <c r="AA149"/>
  <c r="R149" s="1"/>
  <c r="T149"/>
  <c r="M149"/>
  <c r="K149"/>
  <c r="D149"/>
  <c r="AD148"/>
  <c r="AB148"/>
  <c r="AA148"/>
  <c r="T148"/>
  <c r="M148"/>
  <c r="K148"/>
  <c r="D148"/>
  <c r="AD147"/>
  <c r="AB147"/>
  <c r="AA147"/>
  <c r="T147"/>
  <c r="M147"/>
  <c r="K147"/>
  <c r="D147"/>
  <c r="AD146"/>
  <c r="T146"/>
  <c r="M146"/>
  <c r="K146"/>
  <c r="D146"/>
  <c r="AD145"/>
  <c r="AB145"/>
  <c r="AA145"/>
  <c r="R145" s="1"/>
  <c r="T145"/>
  <c r="M145"/>
  <c r="K145"/>
  <c r="D145"/>
  <c r="AD144"/>
  <c r="AB144"/>
  <c r="AA144"/>
  <c r="R144" s="1"/>
  <c r="T144"/>
  <c r="M144"/>
  <c r="K144"/>
  <c r="D144"/>
  <c r="AD143"/>
  <c r="AB143"/>
  <c r="AA143"/>
  <c r="R143" s="1"/>
  <c r="T143"/>
  <c r="M143"/>
  <c r="K143"/>
  <c r="D143"/>
  <c r="AD142"/>
  <c r="AB142"/>
  <c r="AA142"/>
  <c r="R142" s="1"/>
  <c r="T142"/>
  <c r="M142"/>
  <c r="K142"/>
  <c r="D142"/>
  <c r="AD141"/>
  <c r="AB141"/>
  <c r="AA141"/>
  <c r="I141" s="1"/>
  <c r="T141"/>
  <c r="M141"/>
  <c r="K141"/>
  <c r="D141"/>
  <c r="AD140"/>
  <c r="AB140"/>
  <c r="AA140"/>
  <c r="I140" s="1"/>
  <c r="T140"/>
  <c r="M140"/>
  <c r="K140"/>
  <c r="D140"/>
  <c r="AD139"/>
  <c r="AB139"/>
  <c r="AA139"/>
  <c r="I139" s="1"/>
  <c r="T139"/>
  <c r="M139"/>
  <c r="K139"/>
  <c r="D139"/>
  <c r="AD138"/>
  <c r="AB138"/>
  <c r="AA138"/>
  <c r="I138" s="1"/>
  <c r="T138"/>
  <c r="M138"/>
  <c r="K138"/>
  <c r="D138"/>
  <c r="AD137"/>
  <c r="AB137"/>
  <c r="AA137"/>
  <c r="R137" s="1"/>
  <c r="T137"/>
  <c r="M137"/>
  <c r="K137"/>
  <c r="D137"/>
  <c r="AD136"/>
  <c r="AB136"/>
  <c r="AA136"/>
  <c r="R136" s="1"/>
  <c r="T136"/>
  <c r="M136"/>
  <c r="K136"/>
  <c r="D136"/>
  <c r="AD135"/>
  <c r="AB135"/>
  <c r="AA135"/>
  <c r="I135" s="1"/>
  <c r="T135"/>
  <c r="M135"/>
  <c r="K135"/>
  <c r="D135"/>
  <c r="AD134"/>
  <c r="AB134"/>
  <c r="AA134"/>
  <c r="R134" s="1"/>
  <c r="T134"/>
  <c r="M134"/>
  <c r="K134"/>
  <c r="D134"/>
  <c r="AD133"/>
  <c r="AB133"/>
  <c r="AA133"/>
  <c r="I133" s="1"/>
  <c r="T133"/>
  <c r="M133"/>
  <c r="K133"/>
  <c r="D133"/>
  <c r="AD132"/>
  <c r="AB132"/>
  <c r="AA132"/>
  <c r="I132" s="1"/>
  <c r="T132"/>
  <c r="M132"/>
  <c r="K132"/>
  <c r="D132"/>
  <c r="AD131"/>
  <c r="AB131"/>
  <c r="AA131"/>
  <c r="R131" s="1"/>
  <c r="T131"/>
  <c r="M131"/>
  <c r="K131"/>
  <c r="D131"/>
  <c r="AD130"/>
  <c r="AB130"/>
  <c r="AA130"/>
  <c r="R130" s="1"/>
  <c r="T130"/>
  <c r="M130"/>
  <c r="K130"/>
  <c r="D130"/>
  <c r="AD129"/>
  <c r="AB129"/>
  <c r="AA129"/>
  <c r="R129" s="1"/>
  <c r="T129"/>
  <c r="M129"/>
  <c r="K129"/>
  <c r="D129"/>
  <c r="AD128"/>
  <c r="AB128"/>
  <c r="AA128"/>
  <c r="I128" s="1"/>
  <c r="T128"/>
  <c r="M128"/>
  <c r="K128"/>
  <c r="D128"/>
  <c r="AD127"/>
  <c r="AB127"/>
  <c r="AA127"/>
  <c r="I127" s="1"/>
  <c r="T127"/>
  <c r="M127"/>
  <c r="K127"/>
  <c r="D127"/>
  <c r="AD126"/>
  <c r="AB126"/>
  <c r="AA126"/>
  <c r="R126" s="1"/>
  <c r="T126"/>
  <c r="M126"/>
  <c r="K126"/>
  <c r="D126"/>
  <c r="AD125"/>
  <c r="AB125"/>
  <c r="AA125"/>
  <c r="R125" s="1"/>
  <c r="T125"/>
  <c r="M125"/>
  <c r="K125"/>
  <c r="D125"/>
  <c r="AD124"/>
  <c r="AB124"/>
  <c r="AA124"/>
  <c r="R124" s="1"/>
  <c r="T124"/>
  <c r="M124"/>
  <c r="K124"/>
  <c r="D124"/>
  <c r="AD123"/>
  <c r="AB123"/>
  <c r="AA123"/>
  <c r="I123" s="1"/>
  <c r="R123"/>
  <c r="T123"/>
  <c r="M123"/>
  <c r="K123"/>
  <c r="D123"/>
  <c r="AD122"/>
  <c r="AB122"/>
  <c r="AA122"/>
  <c r="R122" s="1"/>
  <c r="I122"/>
  <c r="T122"/>
  <c r="M122"/>
  <c r="K122"/>
  <c r="D122"/>
  <c r="AD121"/>
  <c r="AB121"/>
  <c r="AA121"/>
  <c r="R121" s="1"/>
  <c r="T121"/>
  <c r="M121"/>
  <c r="K121"/>
  <c r="D121"/>
  <c r="AD120"/>
  <c r="AB120"/>
  <c r="AA120"/>
  <c r="I120" s="1"/>
  <c r="T120"/>
  <c r="M120"/>
  <c r="K120"/>
  <c r="D120"/>
  <c r="AD119"/>
  <c r="AB119"/>
  <c r="AA119"/>
  <c r="I119" s="1"/>
  <c r="T119"/>
  <c r="M119"/>
  <c r="K119"/>
  <c r="D119"/>
  <c r="AD118"/>
  <c r="AB118"/>
  <c r="AA118"/>
  <c r="R118" s="1"/>
  <c r="T118"/>
  <c r="M118"/>
  <c r="K118"/>
  <c r="D118"/>
  <c r="AD117"/>
  <c r="AB117"/>
  <c r="AA117"/>
  <c r="R117" s="1"/>
  <c r="T117"/>
  <c r="M117"/>
  <c r="K117"/>
  <c r="D117"/>
  <c r="AD116"/>
  <c r="T116"/>
  <c r="M116"/>
  <c r="K116"/>
  <c r="D116"/>
  <c r="AD115"/>
  <c r="AB115"/>
  <c r="AA115"/>
  <c r="R115" s="1"/>
  <c r="I115"/>
  <c r="T115"/>
  <c r="M115"/>
  <c r="K115"/>
  <c r="D115"/>
  <c r="AA114"/>
  <c r="R114" s="1"/>
  <c r="AB114"/>
  <c r="T114"/>
  <c r="M114"/>
  <c r="K114"/>
  <c r="AA113"/>
  <c r="I113" s="1"/>
  <c r="AB113"/>
  <c r="T113"/>
  <c r="M113"/>
  <c r="K113"/>
  <c r="AA112"/>
  <c r="R112" s="1"/>
  <c r="I112"/>
  <c r="AB112"/>
  <c r="T112"/>
  <c r="M112"/>
  <c r="K112"/>
  <c r="AA111"/>
  <c r="I111" s="1"/>
  <c r="AB111"/>
  <c r="T111"/>
  <c r="M111"/>
  <c r="K111"/>
  <c r="AA110"/>
  <c r="AB110"/>
  <c r="T110"/>
  <c r="M110"/>
  <c r="K110"/>
  <c r="AA109"/>
  <c r="AB109"/>
  <c r="T109"/>
  <c r="M109"/>
  <c r="K109"/>
  <c r="AA108"/>
  <c r="R108" s="1"/>
  <c r="AB108"/>
  <c r="T108"/>
  <c r="M108"/>
  <c r="K108"/>
  <c r="AA107"/>
  <c r="I107" s="1"/>
  <c r="AB107"/>
  <c r="T107"/>
  <c r="M107"/>
  <c r="K107"/>
  <c r="AA106"/>
  <c r="R106" s="1"/>
  <c r="AB106"/>
  <c r="T106"/>
  <c r="M106"/>
  <c r="K106"/>
  <c r="AA105"/>
  <c r="R105" s="1"/>
  <c r="AB105"/>
  <c r="T105"/>
  <c r="M105"/>
  <c r="K105"/>
  <c r="AA104"/>
  <c r="R104" s="1"/>
  <c r="AB104"/>
  <c r="T104"/>
  <c r="M104"/>
  <c r="K104"/>
  <c r="AA103"/>
  <c r="R103" s="1"/>
  <c r="AB103"/>
  <c r="T103"/>
  <c r="M103"/>
  <c r="K103"/>
  <c r="AA102"/>
  <c r="I102" s="1"/>
  <c r="AB102"/>
  <c r="T102"/>
  <c r="M102"/>
  <c r="K102"/>
  <c r="AA101"/>
  <c r="I101" s="1"/>
  <c r="AB101"/>
  <c r="T101"/>
  <c r="M101"/>
  <c r="K101"/>
  <c r="AA100"/>
  <c r="I100" s="1"/>
  <c r="AB100"/>
  <c r="T100"/>
  <c r="M100"/>
  <c r="K100"/>
  <c r="AA99"/>
  <c r="R99" s="1"/>
  <c r="AB99"/>
  <c r="T99"/>
  <c r="M99"/>
  <c r="K99"/>
  <c r="AA98"/>
  <c r="R98" s="1"/>
  <c r="AB98"/>
  <c r="T98"/>
  <c r="M98"/>
  <c r="K98"/>
  <c r="AA97"/>
  <c r="I97" s="1"/>
  <c r="AB97"/>
  <c r="T97"/>
  <c r="M97"/>
  <c r="K97"/>
  <c r="AA96"/>
  <c r="R96" s="1"/>
  <c r="AB96"/>
  <c r="T96"/>
  <c r="M96"/>
  <c r="K96"/>
  <c r="AA95"/>
  <c r="R95" s="1"/>
  <c r="AB95"/>
  <c r="T95"/>
  <c r="M95"/>
  <c r="K95"/>
  <c r="AA94"/>
  <c r="I94" s="1"/>
  <c r="AB94"/>
  <c r="T94"/>
  <c r="M94"/>
  <c r="K94"/>
  <c r="AA93"/>
  <c r="I93" s="1"/>
  <c r="AB93"/>
  <c r="T93"/>
  <c r="M93"/>
  <c r="K93"/>
  <c r="AA92"/>
  <c r="R92" s="1"/>
  <c r="AB92"/>
  <c r="T92"/>
  <c r="M92"/>
  <c r="K92"/>
  <c r="AA91"/>
  <c r="R91" s="1"/>
  <c r="AB91"/>
  <c r="T91"/>
  <c r="M91"/>
  <c r="K91"/>
  <c r="AA90"/>
  <c r="I90" s="1"/>
  <c r="AB90"/>
  <c r="T90"/>
  <c r="M90"/>
  <c r="K90"/>
  <c r="AA89"/>
  <c r="I89" s="1"/>
  <c r="AB89"/>
  <c r="T89"/>
  <c r="M89"/>
  <c r="K89"/>
  <c r="AA88"/>
  <c r="I88" s="1"/>
  <c r="AB88"/>
  <c r="T88"/>
  <c r="M88"/>
  <c r="K88"/>
  <c r="AA87"/>
  <c r="I87" s="1"/>
  <c r="AB87"/>
  <c r="T87"/>
  <c r="M87"/>
  <c r="K87"/>
  <c r="AA86"/>
  <c r="I86" s="1"/>
  <c r="AB86"/>
  <c r="T86"/>
  <c r="M86"/>
  <c r="K86"/>
  <c r="AA85"/>
  <c r="I85" s="1"/>
  <c r="AB85"/>
  <c r="T85"/>
  <c r="M85"/>
  <c r="K85"/>
  <c r="AA84"/>
  <c r="I84" s="1"/>
  <c r="AB84"/>
  <c r="T84"/>
  <c r="M84"/>
  <c r="K84"/>
  <c r="AA83"/>
  <c r="R83" s="1"/>
  <c r="AB83"/>
  <c r="T83"/>
  <c r="M83"/>
  <c r="K83"/>
  <c r="AA82"/>
  <c r="I82" s="1"/>
  <c r="AB82"/>
  <c r="T82"/>
  <c r="M82"/>
  <c r="K82"/>
  <c r="AA81"/>
  <c r="I81" s="1"/>
  <c r="AB81"/>
  <c r="T81"/>
  <c r="M81"/>
  <c r="K81"/>
  <c r="AA80"/>
  <c r="R80" s="1"/>
  <c r="AB80"/>
  <c r="T80"/>
  <c r="M80"/>
  <c r="K80"/>
  <c r="AA79"/>
  <c r="I79" s="1"/>
  <c r="AB79"/>
  <c r="T79"/>
  <c r="M79"/>
  <c r="K79"/>
  <c r="AA78"/>
  <c r="R78" s="1"/>
  <c r="AB78"/>
  <c r="T78"/>
  <c r="M78"/>
  <c r="K78"/>
  <c r="AA77"/>
  <c r="R77" s="1"/>
  <c r="AB77"/>
  <c r="T77"/>
  <c r="M77"/>
  <c r="K77"/>
  <c r="AA76"/>
  <c r="R76" s="1"/>
  <c r="AB76"/>
  <c r="T76"/>
  <c r="M76"/>
  <c r="K76"/>
  <c r="AA75"/>
  <c r="R75" s="1"/>
  <c r="AB75"/>
  <c r="T75"/>
  <c r="M75"/>
  <c r="K75"/>
  <c r="AA74"/>
  <c r="R74" s="1"/>
  <c r="AB74"/>
  <c r="T74"/>
  <c r="M74"/>
  <c r="K74"/>
  <c r="AA73"/>
  <c r="R73" s="1"/>
  <c r="AB73"/>
  <c r="T73"/>
  <c r="M73"/>
  <c r="K73"/>
  <c r="AA72"/>
  <c r="R72" s="1"/>
  <c r="AB72"/>
  <c r="T72"/>
  <c r="M72"/>
  <c r="K72"/>
  <c r="AA71"/>
  <c r="I71" s="1"/>
  <c r="AB71"/>
  <c r="T71"/>
  <c r="M71"/>
  <c r="K71"/>
  <c r="AA70"/>
  <c r="R70" s="1"/>
  <c r="AB70"/>
  <c r="T70"/>
  <c r="M70"/>
  <c r="K70"/>
  <c r="AA69"/>
  <c r="I69" s="1"/>
  <c r="AB69"/>
  <c r="T69"/>
  <c r="M69"/>
  <c r="K69"/>
  <c r="AA68"/>
  <c r="I68" s="1"/>
  <c r="AB68"/>
  <c r="T68"/>
  <c r="M68"/>
  <c r="K68"/>
  <c r="AA67"/>
  <c r="R67" s="1"/>
  <c r="AB67"/>
  <c r="T67"/>
  <c r="M67"/>
  <c r="K67"/>
  <c r="AA66"/>
  <c r="R66" s="1"/>
  <c r="AB66"/>
  <c r="T66"/>
  <c r="M66"/>
  <c r="K66"/>
  <c r="AA65"/>
  <c r="R65" s="1"/>
  <c r="AB65"/>
  <c r="T65"/>
  <c r="M65"/>
  <c r="K65"/>
  <c r="AA64"/>
  <c r="I64" s="1"/>
  <c r="AB64"/>
  <c r="T64"/>
  <c r="M64"/>
  <c r="K64"/>
  <c r="AA63"/>
  <c r="R63" s="1"/>
  <c r="AB63"/>
  <c r="T63"/>
  <c r="M63"/>
  <c r="K63"/>
  <c r="AA62"/>
  <c r="I62" s="1"/>
  <c r="AB62"/>
  <c r="T62"/>
  <c r="M62"/>
  <c r="K62"/>
  <c r="AA61"/>
  <c r="I61" s="1"/>
  <c r="AB61"/>
  <c r="T61"/>
  <c r="M61"/>
  <c r="K61"/>
  <c r="AA60"/>
  <c r="R60" s="1"/>
  <c r="AB60"/>
  <c r="T60"/>
  <c r="M60"/>
  <c r="K60"/>
  <c r="AA59"/>
  <c r="I59" s="1"/>
  <c r="AB59"/>
  <c r="T59"/>
  <c r="M59"/>
  <c r="K59"/>
  <c r="AA58"/>
  <c r="R58" s="1"/>
  <c r="AB58"/>
  <c r="T58"/>
  <c r="M58"/>
  <c r="K58"/>
  <c r="AA57"/>
  <c r="R57" s="1"/>
  <c r="AB57"/>
  <c r="T57"/>
  <c r="M57"/>
  <c r="K57"/>
  <c r="AA56"/>
  <c r="I56" s="1"/>
  <c r="AB56"/>
  <c r="T56"/>
  <c r="M56"/>
  <c r="K56"/>
  <c r="AA55"/>
  <c r="I55" s="1"/>
  <c r="AB55"/>
  <c r="T55"/>
  <c r="M55"/>
  <c r="K55"/>
  <c r="AA54"/>
  <c r="I54" s="1"/>
  <c r="AB54"/>
  <c r="T54"/>
  <c r="M54"/>
  <c r="K54"/>
  <c r="AA53"/>
  <c r="I53" s="1"/>
  <c r="AB53"/>
  <c r="T53"/>
  <c r="M53"/>
  <c r="K53"/>
  <c r="AA52"/>
  <c r="I52" s="1"/>
  <c r="AB52"/>
  <c r="T52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M52"/>
  <c r="K52"/>
  <c r="AA51"/>
  <c r="R51" s="1"/>
  <c r="AB51"/>
  <c r="M51"/>
  <c r="K51"/>
  <c r="AA50"/>
  <c r="I50" s="1"/>
  <c r="AB50"/>
  <c r="M50"/>
  <c r="K50"/>
  <c r="AA49"/>
  <c r="R49" s="1"/>
  <c r="AB49"/>
  <c r="M49"/>
  <c r="K49"/>
  <c r="AA48"/>
  <c r="I48" s="1"/>
  <c r="AB48"/>
  <c r="M48"/>
  <c r="K48"/>
  <c r="AA47"/>
  <c r="I47" s="1"/>
  <c r="AB47"/>
  <c r="M47"/>
  <c r="K47"/>
  <c r="AA46"/>
  <c r="I46" s="1"/>
  <c r="AB46"/>
  <c r="M46"/>
  <c r="K46"/>
  <c r="AA45"/>
  <c r="I45" s="1"/>
  <c r="AB45"/>
  <c r="M45"/>
  <c r="K45"/>
  <c r="AA44"/>
  <c r="I44" s="1"/>
  <c r="AB44"/>
  <c r="M44"/>
  <c r="K44"/>
  <c r="AA43"/>
  <c r="I43" s="1"/>
  <c r="AB43"/>
  <c r="M43"/>
  <c r="K43"/>
  <c r="AA42"/>
  <c r="I42" s="1"/>
  <c r="AB42"/>
  <c r="M42"/>
  <c r="K42"/>
  <c r="AA41"/>
  <c r="I41" s="1"/>
  <c r="AB41"/>
  <c r="M41"/>
  <c r="K41"/>
  <c r="AA40"/>
  <c r="I40" s="1"/>
  <c r="AB40"/>
  <c r="M40"/>
  <c r="K40"/>
  <c r="AA39"/>
  <c r="I39" s="1"/>
  <c r="AB39"/>
  <c r="M39"/>
  <c r="K39"/>
  <c r="AA38"/>
  <c r="AB38"/>
  <c r="M38"/>
  <c r="K38"/>
  <c r="AA37"/>
  <c r="I37" s="1"/>
  <c r="AB37"/>
  <c r="M37"/>
  <c r="K37"/>
  <c r="AA36"/>
  <c r="I36" s="1"/>
  <c r="AB36"/>
  <c r="M36"/>
  <c r="K36"/>
  <c r="AA35"/>
  <c r="R35" s="1"/>
  <c r="AB35"/>
  <c r="M35"/>
  <c r="K35"/>
  <c r="AA34"/>
  <c r="R34" s="1"/>
  <c r="AB34"/>
  <c r="M34"/>
  <c r="K34"/>
  <c r="AA33"/>
  <c r="I33" s="1"/>
  <c r="AB33"/>
  <c r="M33"/>
  <c r="K33"/>
  <c r="AA32"/>
  <c r="I32" s="1"/>
  <c r="AB32"/>
  <c r="M32"/>
  <c r="K32"/>
  <c r="AA31"/>
  <c r="I31" s="1"/>
  <c r="AB31"/>
  <c r="M31"/>
  <c r="K31"/>
  <c r="AA30"/>
  <c r="R30" s="1"/>
  <c r="AB30"/>
  <c r="M30"/>
  <c r="K30"/>
  <c r="AA29"/>
  <c r="I29" s="1"/>
  <c r="AB29"/>
  <c r="M29"/>
  <c r="K29"/>
  <c r="AA28"/>
  <c r="R28" s="1"/>
  <c r="AB28"/>
  <c r="M28"/>
  <c r="K28"/>
  <c r="AA27"/>
  <c r="I27" s="1"/>
  <c r="AB27"/>
  <c r="M27"/>
  <c r="K27"/>
  <c r="AA26"/>
  <c r="R26" s="1"/>
  <c r="AB26"/>
  <c r="M26"/>
  <c r="K26"/>
  <c r="AA25"/>
  <c r="I25" s="1"/>
  <c r="AB25"/>
  <c r="M25"/>
  <c r="K25"/>
  <c r="AA24"/>
  <c r="R24" s="1"/>
  <c r="AB24"/>
  <c r="M24"/>
  <c r="K24"/>
  <c r="AA23"/>
  <c r="I23" s="1"/>
  <c r="AB23"/>
  <c r="M23"/>
  <c r="K23"/>
  <c r="AA22"/>
  <c r="I22" s="1"/>
  <c r="AB22"/>
  <c r="M22"/>
  <c r="K22"/>
  <c r="AA21"/>
  <c r="R21" s="1"/>
  <c r="AB21"/>
  <c r="M21"/>
  <c r="K21"/>
  <c r="AA20"/>
  <c r="AB20"/>
  <c r="M20"/>
  <c r="K20"/>
  <c r="AA19"/>
  <c r="AB19"/>
  <c r="M19"/>
  <c r="K19"/>
  <c r="S14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18"/>
  <c r="D20"/>
  <c r="D19"/>
  <c r="AD114"/>
  <c r="AD113"/>
  <c r="AD112"/>
  <c r="AD111"/>
  <c r="AD110"/>
  <c r="AD109"/>
  <c r="AD108"/>
  <c r="AD107"/>
  <c r="AD106"/>
  <c r="AD105"/>
  <c r="AD104"/>
  <c r="AD103"/>
  <c r="AD102"/>
  <c r="AD101"/>
  <c r="AD100"/>
  <c r="AD99"/>
  <c r="AD98"/>
  <c r="AD97"/>
  <c r="AD96"/>
  <c r="AD95"/>
  <c r="AD94"/>
  <c r="AD93"/>
  <c r="AD92"/>
  <c r="AD91"/>
  <c r="AD90"/>
  <c r="AD89"/>
  <c r="AD88"/>
  <c r="AD87"/>
  <c r="AD86"/>
  <c r="AD85"/>
  <c r="AD84"/>
  <c r="AD83"/>
  <c r="AD82"/>
  <c r="AD81"/>
  <c r="AD80"/>
  <c r="AD79"/>
  <c r="AD78"/>
  <c r="AD77"/>
  <c r="AD76"/>
  <c r="AD75"/>
  <c r="AD74"/>
  <c r="AD73"/>
  <c r="AD72"/>
  <c r="AD71"/>
  <c r="AD70"/>
  <c r="AD69"/>
  <c r="AD68"/>
  <c r="AD67"/>
  <c r="AD66"/>
  <c r="AD65"/>
  <c r="AD64"/>
  <c r="AD63"/>
  <c r="AD62"/>
  <c r="AD61"/>
  <c r="AD60"/>
  <c r="AD59"/>
  <c r="AD58"/>
  <c r="AD57"/>
  <c r="AD56"/>
  <c r="AD55"/>
  <c r="AD54"/>
  <c r="AD53"/>
  <c r="AD52"/>
  <c r="AD51"/>
  <c r="AD50"/>
  <c r="AD49"/>
  <c r="AD48"/>
  <c r="AD47"/>
  <c r="AD46"/>
  <c r="AD45"/>
  <c r="AD44"/>
  <c r="AD43"/>
  <c r="AD42"/>
  <c r="AD41"/>
  <c r="AD40"/>
  <c r="AD39"/>
  <c r="AD38"/>
  <c r="AD37"/>
  <c r="AD36"/>
  <c r="AD35"/>
  <c r="AD34"/>
  <c r="AD33"/>
  <c r="AD32"/>
  <c r="AD31"/>
  <c r="AD30"/>
  <c r="AD29"/>
  <c r="AD28"/>
  <c r="AD27"/>
  <c r="AD26"/>
  <c r="AD25"/>
  <c r="AD24"/>
  <c r="AD23"/>
  <c r="AD22"/>
  <c r="AD21"/>
  <c r="AD20"/>
  <c r="AD19"/>
  <c r="AD18"/>
  <c r="M18"/>
  <c r="B5"/>
  <c r="B3"/>
  <c r="B2"/>
  <c r="S12"/>
  <c r="Q17"/>
  <c r="I183"/>
  <c r="R151"/>
  <c r="I38"/>
  <c r="I106"/>
  <c r="I188"/>
  <c r="I121"/>
  <c r="R110"/>
  <c r="R101"/>
  <c r="R150"/>
  <c r="A22"/>
  <c r="A24"/>
  <c r="A25"/>
  <c r="A26"/>
  <c r="A28"/>
  <c r="A29"/>
  <c r="A30"/>
  <c r="A32"/>
  <c r="A33"/>
  <c r="A34"/>
  <c r="A36"/>
  <c r="A37"/>
  <c r="A38"/>
  <c r="A40"/>
  <c r="A41"/>
  <c r="A42"/>
  <c r="A44"/>
  <c r="A45"/>
  <c r="A46"/>
  <c r="A48"/>
  <c r="A49"/>
  <c r="A50"/>
  <c r="A52"/>
  <c r="A53"/>
  <c r="A54"/>
  <c r="A56"/>
  <c r="A57"/>
  <c r="A58"/>
  <c r="A60"/>
  <c r="A61"/>
  <c r="A62"/>
  <c r="A64"/>
  <c r="A65"/>
  <c r="A66"/>
  <c r="A68"/>
  <c r="A69"/>
  <c r="A70"/>
  <c r="A72"/>
  <c r="A73"/>
  <c r="A74"/>
  <c r="A76"/>
  <c r="A77"/>
  <c r="A78"/>
  <c r="A80"/>
  <c r="A81"/>
  <c r="A82"/>
  <c r="A84"/>
  <c r="A85"/>
  <c r="A86"/>
  <c r="A88"/>
  <c r="A89"/>
  <c r="A90"/>
  <c r="A92"/>
  <c r="A93"/>
  <c r="A94"/>
  <c r="A96"/>
  <c r="A97"/>
  <c r="A98"/>
  <c r="A100"/>
  <c r="A101"/>
  <c r="A102"/>
  <c r="A104"/>
  <c r="A105"/>
  <c r="A106"/>
  <c r="A108"/>
  <c r="A109"/>
  <c r="A110"/>
  <c r="A112"/>
  <c r="A113"/>
  <c r="A114"/>
  <c r="A116"/>
  <c r="A117"/>
  <c r="A118"/>
  <c r="A120"/>
  <c r="A121"/>
  <c r="A122"/>
  <c r="A124"/>
  <c r="A125"/>
  <c r="A126"/>
  <c r="A128"/>
  <c r="A129"/>
  <c r="A130"/>
  <c r="A132"/>
  <c r="A133"/>
  <c r="A134"/>
  <c r="A136"/>
  <c r="A137"/>
  <c r="A138"/>
  <c r="A140"/>
  <c r="A141"/>
  <c r="A142"/>
  <c r="A144"/>
  <c r="A145"/>
  <c r="A146"/>
  <c r="A148"/>
  <c r="A149"/>
  <c r="A150"/>
  <c r="A152"/>
  <c r="A153"/>
  <c r="A154"/>
  <c r="A156"/>
  <c r="A157"/>
  <c r="A158"/>
  <c r="A160"/>
  <c r="A161"/>
  <c r="A162"/>
  <c r="A164"/>
  <c r="A165"/>
  <c r="A166"/>
  <c r="A168"/>
  <c r="A169"/>
  <c r="A170"/>
  <c r="A172"/>
  <c r="A173"/>
  <c r="A174"/>
  <c r="A176"/>
  <c r="A177"/>
  <c r="A178"/>
  <c r="A180"/>
  <c r="A181"/>
  <c r="A182"/>
  <c r="A184"/>
  <c r="A185"/>
  <c r="A186"/>
  <c r="A188"/>
  <c r="A189"/>
  <c r="A190"/>
  <c r="A192"/>
  <c r="A193"/>
  <c r="A194"/>
  <c r="A196"/>
  <c r="A197"/>
  <c r="I143"/>
  <c r="R56"/>
  <c r="I58"/>
  <c r="R109"/>
  <c r="I187"/>
  <c r="I192"/>
  <c r="I137"/>
  <c r="R170"/>
  <c r="R166"/>
  <c r="I191"/>
  <c r="I166"/>
  <c r="R139"/>
  <c r="R102"/>
  <c r="I110"/>
  <c r="I147"/>
  <c r="R185"/>
  <c r="I196"/>
  <c r="R37"/>
  <c r="I171"/>
  <c r="R84"/>
  <c r="I92"/>
  <c r="R38"/>
  <c r="R116"/>
  <c r="R61"/>
  <c r="R187"/>
  <c r="R164"/>
  <c r="R192"/>
  <c r="I118"/>
  <c r="I130"/>
  <c r="R89"/>
  <c r="R120"/>
  <c r="R178"/>
  <c r="I185"/>
  <c r="I174"/>
  <c r="R174"/>
  <c r="R181"/>
  <c r="I109"/>
  <c r="R81"/>
  <c r="I51"/>
  <c r="R59"/>
  <c r="I63"/>
  <c r="I67"/>
  <c r="I75"/>
  <c r="R86"/>
  <c r="R23"/>
  <c r="I73"/>
  <c r="I80"/>
  <c r="R147"/>
  <c r="AC107"/>
  <c r="AC84"/>
  <c r="W84" l="1"/>
  <c r="I98"/>
  <c r="R36"/>
  <c r="AC86"/>
  <c r="W86" s="1"/>
  <c r="I19"/>
  <c r="B13" i="11"/>
  <c r="B19" s="1"/>
  <c r="I49" i="2"/>
  <c r="AC125"/>
  <c r="W125" s="1"/>
  <c r="AC155"/>
  <c r="W155" s="1"/>
  <c r="I83"/>
  <c r="I156"/>
  <c r="R160"/>
  <c r="AC113"/>
  <c r="W113" s="1"/>
  <c r="AC171"/>
  <c r="W171" s="1"/>
  <c r="AC188"/>
  <c r="W188" s="1"/>
  <c r="AC192"/>
  <c r="W192" s="1"/>
  <c r="AC76"/>
  <c r="W76" s="1"/>
  <c r="R39"/>
  <c r="R197"/>
  <c r="I103"/>
  <c r="AC90"/>
  <c r="W90" s="1"/>
  <c r="I65"/>
  <c r="I99"/>
  <c r="R33"/>
  <c r="R42"/>
  <c r="R180"/>
  <c r="AC65"/>
  <c r="W65" s="1"/>
  <c r="I72"/>
  <c r="R138"/>
  <c r="AC26"/>
  <c r="W26" s="1"/>
  <c r="AC105"/>
  <c r="W105" s="1"/>
  <c r="R43"/>
  <c r="R53"/>
  <c r="I95"/>
  <c r="I189"/>
  <c r="R107"/>
  <c r="AC55"/>
  <c r="W55" s="1"/>
  <c r="AC133"/>
  <c r="W133" s="1"/>
  <c r="AC156"/>
  <c r="W156" s="1"/>
  <c r="AC164"/>
  <c r="W164" s="1"/>
  <c r="AC168"/>
  <c r="W168" s="1"/>
  <c r="AC172"/>
  <c r="W172" s="1"/>
  <c r="AC197"/>
  <c r="W197" s="1"/>
  <c r="AC54"/>
  <c r="W54" s="1"/>
  <c r="I57"/>
  <c r="R177"/>
  <c r="AC141"/>
  <c r="W141" s="1"/>
  <c r="I145"/>
  <c r="I108"/>
  <c r="I186"/>
  <c r="I195"/>
  <c r="AC28"/>
  <c r="W28" s="1"/>
  <c r="R173"/>
  <c r="I158"/>
  <c r="I78"/>
  <c r="R68"/>
  <c r="R85"/>
  <c r="R172"/>
  <c r="R127"/>
  <c r="I124"/>
  <c r="I144"/>
  <c r="I60"/>
  <c r="R190"/>
  <c r="R69"/>
  <c r="AC21"/>
  <c r="E21" s="1"/>
  <c r="AC29"/>
  <c r="W29" s="1"/>
  <c r="AC34"/>
  <c r="W34" s="1"/>
  <c r="AC44"/>
  <c r="W44" s="1"/>
  <c r="AC49"/>
  <c r="W49" s="1"/>
  <c r="AC114"/>
  <c r="W114" s="1"/>
  <c r="AC135"/>
  <c r="W135" s="1"/>
  <c r="AC180"/>
  <c r="W180" s="1"/>
  <c r="AC185"/>
  <c r="W185" s="1"/>
  <c r="I295"/>
  <c r="R293"/>
  <c r="I292"/>
  <c r="I287"/>
  <c r="I284"/>
  <c r="I268"/>
  <c r="I256"/>
  <c r="R253"/>
  <c r="I252"/>
  <c r="I236"/>
  <c r="I228"/>
  <c r="I225"/>
  <c r="I217"/>
  <c r="I212"/>
  <c r="I204"/>
  <c r="R216"/>
  <c r="I299"/>
  <c r="R296"/>
  <c r="R288"/>
  <c r="I279"/>
  <c r="R277"/>
  <c r="I276"/>
  <c r="I271"/>
  <c r="I259"/>
  <c r="R254"/>
  <c r="I253"/>
  <c r="R248"/>
  <c r="R245"/>
  <c r="I244"/>
  <c r="I237"/>
  <c r="R230"/>
  <c r="I229"/>
  <c r="I221"/>
  <c r="I220"/>
  <c r="I213"/>
  <c r="I205"/>
  <c r="R224"/>
  <c r="R300"/>
  <c r="R297"/>
  <c r="I296"/>
  <c r="I291"/>
  <c r="R289"/>
  <c r="I288"/>
  <c r="I283"/>
  <c r="R280"/>
  <c r="R272"/>
  <c r="R264"/>
  <c r="I263"/>
  <c r="R260"/>
  <c r="I251"/>
  <c r="I248"/>
  <c r="R246"/>
  <c r="I245"/>
  <c r="I240"/>
  <c r="R233"/>
  <c r="I232"/>
  <c r="I300"/>
  <c r="R284"/>
  <c r="R281"/>
  <c r="I280"/>
  <c r="I275"/>
  <c r="R273"/>
  <c r="I272"/>
  <c r="I264"/>
  <c r="I260"/>
  <c r="I243"/>
  <c r="R236"/>
  <c r="R234"/>
  <c r="I233"/>
  <c r="R228"/>
  <c r="R225"/>
  <c r="I224"/>
  <c r="R217"/>
  <c r="I216"/>
  <c r="R212"/>
  <c r="R209"/>
  <c r="R204"/>
  <c r="I203"/>
  <c r="I200"/>
  <c r="I211"/>
  <c r="R200"/>
  <c r="I208"/>
  <c r="R252"/>
  <c r="R229"/>
  <c r="R256"/>
  <c r="I202"/>
  <c r="R249"/>
  <c r="I255"/>
  <c r="I206"/>
  <c r="I242"/>
  <c r="R259"/>
  <c r="R207"/>
  <c r="I207"/>
  <c r="R210"/>
  <c r="R218"/>
  <c r="R243"/>
  <c r="R267"/>
  <c r="R275"/>
  <c r="R285"/>
  <c r="R215"/>
  <c r="R227"/>
  <c r="R201"/>
  <c r="I219"/>
  <c r="I223"/>
  <c r="I239"/>
  <c r="R270"/>
  <c r="R258"/>
  <c r="R274"/>
  <c r="R266"/>
  <c r="I290"/>
  <c r="R205"/>
  <c r="R237"/>
  <c r="I257"/>
  <c r="I210"/>
  <c r="R268"/>
  <c r="R261"/>
  <c r="R276"/>
  <c r="R202"/>
  <c r="I267"/>
  <c r="R211"/>
  <c r="I222"/>
  <c r="R240"/>
  <c r="I246"/>
  <c r="I289"/>
  <c r="I297"/>
  <c r="I254"/>
  <c r="I277"/>
  <c r="I226"/>
  <c r="I241"/>
  <c r="R247"/>
  <c r="I285"/>
  <c r="I293"/>
  <c r="I234"/>
  <c r="I249"/>
  <c r="R255"/>
  <c r="I215"/>
  <c r="I227"/>
  <c r="R206"/>
  <c r="R222"/>
  <c r="R231"/>
  <c r="I270"/>
  <c r="I258"/>
  <c r="R262"/>
  <c r="I274"/>
  <c r="I266"/>
  <c r="I294"/>
  <c r="R244"/>
  <c r="R220"/>
  <c r="I214"/>
  <c r="R286"/>
  <c r="I230"/>
  <c r="R282"/>
  <c r="R213"/>
  <c r="R292"/>
  <c r="R221"/>
  <c r="R199"/>
  <c r="R208"/>
  <c r="R251"/>
  <c r="R283"/>
  <c r="R291"/>
  <c r="I238"/>
  <c r="I269"/>
  <c r="R279"/>
  <c r="R299"/>
  <c r="I218"/>
  <c r="R238"/>
  <c r="R242"/>
  <c r="I265"/>
  <c r="R287"/>
  <c r="R295"/>
  <c r="I198"/>
  <c r="R226"/>
  <c r="I247"/>
  <c r="R250"/>
  <c r="I281"/>
  <c r="I201"/>
  <c r="R235"/>
  <c r="R198"/>
  <c r="I231"/>
  <c r="R278"/>
  <c r="I262"/>
  <c r="R269"/>
  <c r="I282"/>
  <c r="I298"/>
  <c r="R232"/>
  <c r="I199"/>
  <c r="R263"/>
  <c r="R294"/>
  <c r="R271"/>
  <c r="I261"/>
  <c r="I286"/>
  <c r="R214"/>
  <c r="R265"/>
  <c r="R203"/>
  <c r="R241"/>
  <c r="I273"/>
  <c r="I235"/>
  <c r="I278"/>
  <c r="R219"/>
  <c r="I250"/>
  <c r="R290"/>
  <c r="I209"/>
  <c r="R223"/>
  <c r="R257"/>
  <c r="R298"/>
  <c r="R239"/>
  <c r="AC149"/>
  <c r="W149" s="1"/>
  <c r="AC162"/>
  <c r="W162" s="1"/>
  <c r="AC92"/>
  <c r="W92" s="1"/>
  <c r="AC123"/>
  <c r="W123" s="1"/>
  <c r="AC35"/>
  <c r="W35" s="1"/>
  <c r="R128"/>
  <c r="I167"/>
  <c r="AC167"/>
  <c r="W167" s="1"/>
  <c r="AC81"/>
  <c r="W81" s="1"/>
  <c r="AC45"/>
  <c r="W45" s="1"/>
  <c r="AC159"/>
  <c r="W159" s="1"/>
  <c r="AC93"/>
  <c r="W93" s="1"/>
  <c r="R132"/>
  <c r="R54"/>
  <c r="R182"/>
  <c r="R94"/>
  <c r="I117"/>
  <c r="R154"/>
  <c r="AC97"/>
  <c r="W97" s="1"/>
  <c r="I104"/>
  <c r="AC126"/>
  <c r="W126" s="1"/>
  <c r="AC130"/>
  <c r="W130" s="1"/>
  <c r="AC296"/>
  <c r="W296" s="1"/>
  <c r="AC257"/>
  <c r="W257" s="1"/>
  <c r="AC217"/>
  <c r="W217" s="1"/>
  <c r="AC300"/>
  <c r="W300" s="1"/>
  <c r="AC297"/>
  <c r="W297" s="1"/>
  <c r="AC289"/>
  <c r="W289" s="1"/>
  <c r="AC280"/>
  <c r="W280" s="1"/>
  <c r="AC272"/>
  <c r="W272" s="1"/>
  <c r="AC264"/>
  <c r="W264" s="1"/>
  <c r="AC263"/>
  <c r="W263" s="1"/>
  <c r="AC260"/>
  <c r="W260" s="1"/>
  <c r="AC225"/>
  <c r="W225" s="1"/>
  <c r="AC292"/>
  <c r="W292" s="1"/>
  <c r="AC281"/>
  <c r="W281" s="1"/>
  <c r="AC273"/>
  <c r="W273" s="1"/>
  <c r="AC268"/>
  <c r="W268" s="1"/>
  <c r="AC267"/>
  <c r="W267" s="1"/>
  <c r="AC261"/>
  <c r="W261" s="1"/>
  <c r="AC255"/>
  <c r="W255" s="1"/>
  <c r="AC249"/>
  <c r="W249" s="1"/>
  <c r="AC285"/>
  <c r="W285" s="1"/>
  <c r="AC276"/>
  <c r="W276" s="1"/>
  <c r="AC241"/>
  <c r="W241" s="1"/>
  <c r="AC237"/>
  <c r="W237" s="1"/>
  <c r="AC229"/>
  <c r="W229" s="1"/>
  <c r="AC221"/>
  <c r="W221" s="1"/>
  <c r="AC220"/>
  <c r="W220" s="1"/>
  <c r="AC213"/>
  <c r="W213" s="1"/>
  <c r="AC205"/>
  <c r="W205" s="1"/>
  <c r="AC201"/>
  <c r="W201" s="1"/>
  <c r="AC209"/>
  <c r="W209" s="1"/>
  <c r="AC203"/>
  <c r="W203" s="1"/>
  <c r="AC245"/>
  <c r="W245" s="1"/>
  <c r="AC277"/>
  <c r="W277" s="1"/>
  <c r="AC219"/>
  <c r="W219" s="1"/>
  <c r="AC236"/>
  <c r="W236" s="1"/>
  <c r="AC256"/>
  <c r="W256" s="1"/>
  <c r="AC235"/>
  <c r="W235" s="1"/>
  <c r="AC283"/>
  <c r="W283" s="1"/>
  <c r="AC294"/>
  <c r="W294" s="1"/>
  <c r="AC222"/>
  <c r="W222" s="1"/>
  <c r="AC223"/>
  <c r="W223" s="1"/>
  <c r="AC232"/>
  <c r="W232" s="1"/>
  <c r="AC259"/>
  <c r="W259" s="1"/>
  <c r="AC274"/>
  <c r="W274" s="1"/>
  <c r="AC299"/>
  <c r="W299" s="1"/>
  <c r="AC227"/>
  <c r="W227" s="1"/>
  <c r="AC231"/>
  <c r="W231" s="1"/>
  <c r="AC295"/>
  <c r="W295" s="1"/>
  <c r="AC269"/>
  <c r="W269" s="1"/>
  <c r="AC204"/>
  <c r="W204" s="1"/>
  <c r="AC252"/>
  <c r="W252" s="1"/>
  <c r="AC278"/>
  <c r="W278" s="1"/>
  <c r="AC240"/>
  <c r="W240" s="1"/>
  <c r="AC291"/>
  <c r="W291" s="1"/>
  <c r="AC200"/>
  <c r="W200" s="1"/>
  <c r="AC253"/>
  <c r="W253" s="1"/>
  <c r="AC293"/>
  <c r="W293" s="1"/>
  <c r="AC284"/>
  <c r="W284" s="1"/>
  <c r="AC258"/>
  <c r="W258" s="1"/>
  <c r="AC270"/>
  <c r="W270" s="1"/>
  <c r="AC266"/>
  <c r="W266" s="1"/>
  <c r="AC286"/>
  <c r="W286" s="1"/>
  <c r="AC224"/>
  <c r="W224" s="1"/>
  <c r="AC208"/>
  <c r="W208" s="1"/>
  <c r="AC215"/>
  <c r="W215" s="1"/>
  <c r="AC254"/>
  <c r="W254" s="1"/>
  <c r="AC262"/>
  <c r="W262" s="1"/>
  <c r="AC214"/>
  <c r="W214" s="1"/>
  <c r="AC202"/>
  <c r="W202" s="1"/>
  <c r="AC207"/>
  <c r="W207" s="1"/>
  <c r="AC210"/>
  <c r="W210" s="1"/>
  <c r="AC218"/>
  <c r="W218" s="1"/>
  <c r="AC244"/>
  <c r="W244" s="1"/>
  <c r="AC287"/>
  <c r="W287" s="1"/>
  <c r="AC298"/>
  <c r="W298" s="1"/>
  <c r="AC233"/>
  <c r="W233" s="1"/>
  <c r="AC243"/>
  <c r="W243" s="1"/>
  <c r="AC251"/>
  <c r="W251" s="1"/>
  <c r="AC230"/>
  <c r="W230" s="1"/>
  <c r="AC288"/>
  <c r="W288" s="1"/>
  <c r="AC265"/>
  <c r="W265" s="1"/>
  <c r="AC206"/>
  <c r="W206" s="1"/>
  <c r="AC198"/>
  <c r="W198" s="1"/>
  <c r="AC212"/>
  <c r="W212" s="1"/>
  <c r="AC228"/>
  <c r="W228" s="1"/>
  <c r="AC275"/>
  <c r="W275" s="1"/>
  <c r="AC246"/>
  <c r="W246" s="1"/>
  <c r="AC199"/>
  <c r="W199" s="1"/>
  <c r="AC248"/>
  <c r="W248" s="1"/>
  <c r="AC279"/>
  <c r="W279" s="1"/>
  <c r="AC239"/>
  <c r="W239" s="1"/>
  <c r="AC290"/>
  <c r="W290" s="1"/>
  <c r="AC234"/>
  <c r="W234" s="1"/>
  <c r="AC211"/>
  <c r="W211" s="1"/>
  <c r="AC238"/>
  <c r="W238" s="1"/>
  <c r="AC271"/>
  <c r="W271" s="1"/>
  <c r="AC216"/>
  <c r="W216" s="1"/>
  <c r="AC226"/>
  <c r="W226" s="1"/>
  <c r="AC242"/>
  <c r="W242" s="1"/>
  <c r="AC282"/>
  <c r="W282" s="1"/>
  <c r="AC247"/>
  <c r="W247" s="1"/>
  <c r="AC250"/>
  <c r="W250" s="1"/>
  <c r="R19"/>
  <c r="R20"/>
  <c r="R62"/>
  <c r="R44"/>
  <c r="R45"/>
  <c r="R25"/>
  <c r="R22"/>
  <c r="R41"/>
  <c r="R64"/>
  <c r="R133"/>
  <c r="I76"/>
  <c r="I70"/>
  <c r="R169"/>
  <c r="I129"/>
  <c r="R93"/>
  <c r="I134"/>
  <c r="R141"/>
  <c r="I136"/>
  <c r="I142"/>
  <c r="I35"/>
  <c r="R165"/>
  <c r="R79"/>
  <c r="R82"/>
  <c r="R50"/>
  <c r="I157"/>
  <c r="R48"/>
  <c r="R135"/>
  <c r="I34"/>
  <c r="R90"/>
  <c r="I152"/>
  <c r="I91"/>
  <c r="I77"/>
  <c r="I179"/>
  <c r="R88"/>
  <c r="I66"/>
  <c r="I26"/>
  <c r="I161"/>
  <c r="R100"/>
  <c r="I114"/>
  <c r="R119"/>
  <c r="R146"/>
  <c r="R140"/>
  <c r="R111"/>
  <c r="I24"/>
  <c r="R193"/>
  <c r="R168"/>
  <c r="I131"/>
  <c r="R47"/>
  <c r="R71"/>
  <c r="I155"/>
  <c r="I153"/>
  <c r="R175"/>
  <c r="R52"/>
  <c r="I159"/>
  <c r="R40"/>
  <c r="R27"/>
  <c r="R29"/>
  <c r="I162"/>
  <c r="I74"/>
  <c r="R163"/>
  <c r="I125"/>
  <c r="I184"/>
  <c r="R97"/>
  <c r="R55"/>
  <c r="I105"/>
  <c r="R176"/>
  <c r="I176"/>
  <c r="R113"/>
  <c r="R32"/>
  <c r="I96"/>
  <c r="R31"/>
  <c r="I148"/>
  <c r="R148"/>
  <c r="I149"/>
  <c r="I20"/>
  <c r="I126"/>
  <c r="I21"/>
  <c r="I28"/>
  <c r="R46"/>
  <c r="R87"/>
  <c r="I30"/>
  <c r="I194"/>
  <c r="A19"/>
  <c r="A20" s="1"/>
  <c r="A21" s="1"/>
  <c r="R18"/>
  <c r="I18"/>
  <c r="D17"/>
  <c r="T17"/>
  <c r="AC72"/>
  <c r="W72" s="1"/>
  <c r="AC116"/>
  <c r="W116" s="1"/>
  <c r="AC131"/>
  <c r="W131" s="1"/>
  <c r="AC170"/>
  <c r="W170" s="1"/>
  <c r="AC118"/>
  <c r="W118" s="1"/>
  <c r="AC161"/>
  <c r="W161" s="1"/>
  <c r="AC106"/>
  <c r="W106" s="1"/>
  <c r="AC57"/>
  <c r="W57" s="1"/>
  <c r="AC67"/>
  <c r="W67" s="1"/>
  <c r="AC194"/>
  <c r="W194" s="1"/>
  <c r="AC144"/>
  <c r="W144" s="1"/>
  <c r="AC42"/>
  <c r="W42" s="1"/>
  <c r="AC85"/>
  <c r="W85" s="1"/>
  <c r="AC78"/>
  <c r="W78" s="1"/>
  <c r="AC179"/>
  <c r="W179" s="1"/>
  <c r="AC41"/>
  <c r="W41" s="1"/>
  <c r="AC27"/>
  <c r="W27" s="1"/>
  <c r="AC18"/>
  <c r="W18" s="1"/>
  <c r="AC165"/>
  <c r="W165" s="1"/>
  <c r="AC104"/>
  <c r="W104" s="1"/>
  <c r="AC83"/>
  <c r="W83" s="1"/>
  <c r="AC152"/>
  <c r="W152" s="1"/>
  <c r="AC95"/>
  <c r="W95" s="1"/>
  <c r="AC53"/>
  <c r="W53" s="1"/>
  <c r="AC193"/>
  <c r="W193" s="1"/>
  <c r="AC154"/>
  <c r="W154" s="1"/>
  <c r="AC51"/>
  <c r="W51" s="1"/>
  <c r="AC89"/>
  <c r="W89" s="1"/>
  <c r="AC158"/>
  <c r="W158" s="1"/>
  <c r="AC87"/>
  <c r="W87" s="1"/>
  <c r="AC58"/>
  <c r="W58" s="1"/>
  <c r="AC187"/>
  <c r="W187" s="1"/>
  <c r="AC169"/>
  <c r="W169" s="1"/>
  <c r="AC23"/>
  <c r="W23" s="1"/>
  <c r="AC128"/>
  <c r="W128" s="1"/>
  <c r="AC102"/>
  <c r="W102" s="1"/>
  <c r="AC176"/>
  <c r="W176" s="1"/>
  <c r="AC19"/>
  <c r="W19" s="1"/>
  <c r="AC77"/>
  <c r="W77" s="1"/>
  <c r="AC146"/>
  <c r="W146" s="1"/>
  <c r="AC62"/>
  <c r="W62" s="1"/>
  <c r="AC173"/>
  <c r="W173" s="1"/>
  <c r="AC129"/>
  <c r="W129" s="1"/>
  <c r="AC96"/>
  <c r="W96" s="1"/>
  <c r="AC47"/>
  <c r="W47" s="1"/>
  <c r="AC71"/>
  <c r="W71" s="1"/>
  <c r="AC139"/>
  <c r="W139" s="1"/>
  <c r="AC60"/>
  <c r="W60" s="1"/>
  <c r="AC134"/>
  <c r="W134" s="1"/>
  <c r="AC91"/>
  <c r="W91" s="1"/>
  <c r="AC111"/>
  <c r="W111" s="1"/>
  <c r="AC73"/>
  <c r="W73" s="1"/>
  <c r="AC160"/>
  <c r="W160" s="1"/>
  <c r="AC196"/>
  <c r="W196" s="1"/>
  <c r="AC64"/>
  <c r="W64" s="1"/>
  <c r="AC138"/>
  <c r="W138" s="1"/>
  <c r="AC145"/>
  <c r="W145" s="1"/>
  <c r="AC190"/>
  <c r="W190" s="1"/>
  <c r="AC48"/>
  <c r="W48" s="1"/>
  <c r="AC148"/>
  <c r="W148" s="1"/>
  <c r="AC32"/>
  <c r="W32" s="1"/>
  <c r="AC175"/>
  <c r="W175" s="1"/>
  <c r="AC112"/>
  <c r="W112" s="1"/>
  <c r="AC183"/>
  <c r="W183" s="1"/>
  <c r="AC37"/>
  <c r="W37" s="1"/>
  <c r="AC177"/>
  <c r="W177" s="1"/>
  <c r="AC50"/>
  <c r="W50" s="1"/>
  <c r="AC103"/>
  <c r="W103" s="1"/>
  <c r="AC109"/>
  <c r="W109" s="1"/>
  <c r="AC136"/>
  <c r="W136" s="1"/>
  <c r="AC36"/>
  <c r="W36" s="1"/>
  <c r="AC143"/>
  <c r="W143" s="1"/>
  <c r="AC115"/>
  <c r="W115" s="1"/>
  <c r="AC122"/>
  <c r="W122" s="1"/>
  <c r="AC80"/>
  <c r="W80" s="1"/>
  <c r="AC22"/>
  <c r="W22" s="1"/>
  <c r="AC20"/>
  <c r="E20" s="1"/>
  <c r="AC132"/>
  <c r="W132" s="1"/>
  <c r="AC189"/>
  <c r="W189" s="1"/>
  <c r="AC98"/>
  <c r="W98" s="1"/>
  <c r="AC52"/>
  <c r="W52" s="1"/>
  <c r="AC182"/>
  <c r="W182" s="1"/>
  <c r="AC147"/>
  <c r="W147" s="1"/>
  <c r="AC61"/>
  <c r="W61" s="1"/>
  <c r="AC178"/>
  <c r="W178" s="1"/>
  <c r="AC121"/>
  <c r="W121" s="1"/>
  <c r="AC56"/>
  <c r="W56" s="1"/>
  <c r="AC150"/>
  <c r="W150" s="1"/>
  <c r="AC142"/>
  <c r="W142" s="1"/>
  <c r="AC120"/>
  <c r="W120" s="1"/>
  <c r="AC137"/>
  <c r="W137" s="1"/>
  <c r="AC195"/>
  <c r="W195" s="1"/>
  <c r="AC163"/>
  <c r="W163" s="1"/>
  <c r="AC119"/>
  <c r="W119" s="1"/>
  <c r="AC100"/>
  <c r="W100" s="1"/>
  <c r="AC181"/>
  <c r="W181" s="1"/>
  <c r="AC33"/>
  <c r="W33" s="1"/>
  <c r="AC38"/>
  <c r="W38" s="1"/>
  <c r="AC88"/>
  <c r="W88" s="1"/>
  <c r="AC69"/>
  <c r="W69" s="1"/>
  <c r="AC174"/>
  <c r="W174" s="1"/>
  <c r="AC70"/>
  <c r="W70" s="1"/>
  <c r="AC59"/>
  <c r="W59" s="1"/>
  <c r="AC24"/>
  <c r="W24" s="1"/>
  <c r="AC117"/>
  <c r="W117" s="1"/>
  <c r="AC74"/>
  <c r="W74" s="1"/>
  <c r="AC99"/>
  <c r="W99" s="1"/>
  <c r="AC39"/>
  <c r="W39" s="1"/>
  <c r="AC75"/>
  <c r="W75" s="1"/>
  <c r="AC166"/>
  <c r="W166" s="1"/>
  <c r="AC191"/>
  <c r="W191" s="1"/>
  <c r="AC40"/>
  <c r="W40" s="1"/>
  <c r="AC82"/>
  <c r="W82" s="1"/>
  <c r="AC140"/>
  <c r="W140" s="1"/>
  <c r="AC153"/>
  <c r="W153" s="1"/>
  <c r="AC157"/>
  <c r="W157" s="1"/>
  <c r="AC151"/>
  <c r="W151" s="1"/>
  <c r="AC43"/>
  <c r="W43" s="1"/>
  <c r="AC127"/>
  <c r="W127" s="1"/>
  <c r="AC68"/>
  <c r="W68" s="1"/>
  <c r="AC25"/>
  <c r="W25" s="1"/>
  <c r="AC31"/>
  <c r="W31" s="1"/>
  <c r="AC63"/>
  <c r="W63" s="1"/>
  <c r="AC108"/>
  <c r="W108" s="1"/>
  <c r="AC186"/>
  <c r="W186" s="1"/>
  <c r="AC46"/>
  <c r="W46" s="1"/>
  <c r="AC124"/>
  <c r="W124" s="1"/>
  <c r="AC30"/>
  <c r="W30" s="1"/>
  <c r="AC66"/>
  <c r="W66" s="1"/>
  <c r="AC94"/>
  <c r="W94" s="1"/>
  <c r="AC184"/>
  <c r="W184" s="1"/>
  <c r="AC79"/>
  <c r="W79" s="1"/>
  <c r="AC110"/>
  <c r="W110" s="1"/>
  <c r="AC101"/>
  <c r="W101" s="1"/>
  <c r="W21" l="1"/>
  <c r="W20"/>
  <c r="E19"/>
  <c r="E18"/>
  <c r="E17" l="1"/>
  <c r="S186"/>
  <c r="S79"/>
  <c r="S55"/>
  <c r="S212"/>
  <c r="S42"/>
  <c r="S210"/>
  <c r="S277"/>
  <c r="S50"/>
  <c r="S41"/>
  <c r="S191"/>
  <c r="S158"/>
  <c r="S83"/>
  <c r="S211"/>
  <c r="S49"/>
  <c r="S24"/>
  <c r="S68"/>
  <c r="S164"/>
  <c r="S110"/>
  <c r="S135"/>
  <c r="S45"/>
  <c r="S22"/>
  <c r="S300"/>
  <c r="S269"/>
  <c r="S153"/>
  <c r="S275"/>
  <c r="S25"/>
  <c r="S67"/>
  <c r="S106"/>
  <c r="S163"/>
  <c r="S189"/>
  <c r="S246"/>
  <c r="S250"/>
  <c r="S73"/>
  <c r="S232"/>
  <c r="S180"/>
  <c r="S230"/>
  <c r="S271"/>
  <c r="S131"/>
  <c r="S290"/>
  <c r="S261"/>
  <c r="S252"/>
  <c r="S37"/>
  <c r="S108"/>
  <c r="S166"/>
  <c r="S181"/>
  <c r="S150"/>
  <c r="S94"/>
  <c r="S123"/>
  <c r="S132"/>
  <c r="S63"/>
  <c r="S173"/>
  <c r="S92"/>
  <c r="S172"/>
  <c r="S175"/>
  <c r="S270"/>
  <c r="S256"/>
  <c r="S184"/>
  <c r="S52"/>
  <c r="S96"/>
  <c r="S70"/>
  <c r="S32"/>
  <c r="S111"/>
  <c r="S27"/>
  <c r="S100"/>
  <c r="S216"/>
  <c r="S139"/>
  <c r="S238"/>
  <c r="S98"/>
  <c r="S241"/>
  <c r="S176"/>
  <c r="S205"/>
  <c r="S226"/>
  <c r="S298"/>
  <c r="S157"/>
  <c r="S274"/>
  <c r="S117"/>
  <c r="S18"/>
  <c r="S21"/>
  <c r="S248"/>
  <c r="S242"/>
  <c r="S40"/>
  <c r="S220"/>
  <c r="S126"/>
  <c r="S162"/>
  <c r="S85"/>
  <c r="S251"/>
  <c r="S124"/>
  <c r="S266"/>
  <c r="S294"/>
  <c r="S217"/>
  <c r="S56"/>
  <c r="S109"/>
  <c r="S82"/>
  <c r="S233"/>
  <c r="S254"/>
  <c r="S206"/>
  <c r="S240"/>
  <c r="S209"/>
  <c r="S113"/>
  <c r="S194"/>
  <c r="S138"/>
  <c r="S244"/>
  <c r="S195"/>
  <c r="S202"/>
  <c r="S182"/>
  <c r="S102"/>
  <c r="S174"/>
  <c r="S192"/>
  <c r="S114"/>
  <c r="S288"/>
  <c r="S292"/>
  <c r="S141"/>
  <c r="S149"/>
  <c r="S279"/>
  <c r="S43"/>
  <c r="S103"/>
  <c r="S159"/>
  <c r="S112"/>
  <c r="S147"/>
  <c r="S282"/>
  <c r="S133"/>
  <c r="S154"/>
  <c r="S213"/>
  <c r="S239"/>
  <c r="S36"/>
  <c r="S170"/>
  <c r="S196"/>
  <c r="S89"/>
  <c r="S198"/>
  <c r="S118"/>
  <c r="S81"/>
  <c r="S224"/>
  <c r="S156"/>
  <c r="S263"/>
  <c r="S19"/>
  <c r="S62"/>
  <c r="S179"/>
  <c r="S128"/>
  <c r="S136"/>
  <c r="S44"/>
  <c r="S177"/>
  <c r="S165"/>
  <c r="S105"/>
  <c r="S283"/>
  <c r="S34"/>
  <c r="S66"/>
  <c r="S296"/>
  <c r="S187"/>
  <c r="S237"/>
  <c r="S249"/>
  <c r="S65"/>
  <c r="S53"/>
  <c r="S107"/>
  <c r="S221"/>
  <c r="S75"/>
  <c r="S231"/>
  <c r="S119"/>
  <c r="S281"/>
  <c r="S178"/>
  <c r="S26"/>
  <c r="S183"/>
  <c r="S47"/>
  <c r="S255"/>
  <c r="S280"/>
  <c r="S121"/>
  <c r="S268"/>
  <c r="S31"/>
  <c r="S146"/>
  <c r="S99"/>
  <c r="S38"/>
  <c r="S215"/>
  <c r="S273"/>
  <c r="S80"/>
  <c r="S285"/>
  <c r="S140"/>
  <c r="S58"/>
  <c r="S46"/>
  <c r="S20"/>
  <c r="S161"/>
  <c r="S227"/>
  <c r="S48"/>
  <c r="S130"/>
  <c r="S33"/>
  <c r="S59"/>
  <c r="S291"/>
  <c r="S171"/>
  <c r="S115"/>
  <c r="S245"/>
  <c r="S93"/>
  <c r="S104"/>
  <c r="S259"/>
  <c r="S262"/>
  <c r="S286"/>
  <c r="S293"/>
  <c r="S190"/>
  <c r="S203"/>
  <c r="S229"/>
  <c r="S236"/>
  <c r="S151"/>
  <c r="S64"/>
  <c r="S167"/>
  <c r="S60"/>
  <c r="S39"/>
  <c r="S253"/>
  <c r="S120"/>
  <c r="S160"/>
  <c r="S299"/>
  <c r="S74"/>
  <c r="S54"/>
  <c r="S101"/>
  <c r="S188"/>
  <c r="S127"/>
  <c r="S97"/>
  <c r="S29"/>
  <c r="S148"/>
  <c r="S257"/>
  <c r="S297"/>
  <c r="S222"/>
  <c r="S208"/>
  <c r="S35"/>
  <c r="S23"/>
  <c r="S295"/>
  <c r="S51"/>
  <c r="S90"/>
  <c r="S122"/>
  <c r="S223"/>
  <c r="S86"/>
  <c r="S234"/>
  <c r="S193"/>
  <c r="S125"/>
  <c r="S143"/>
  <c r="S61"/>
  <c r="S88"/>
  <c r="S91"/>
  <c r="S129"/>
  <c r="S204"/>
  <c r="S76"/>
  <c r="S235"/>
  <c r="S278"/>
  <c r="S116"/>
  <c r="S276"/>
  <c r="S84"/>
  <c r="S72"/>
  <c r="S28"/>
  <c r="S145"/>
  <c r="S218"/>
  <c r="S95"/>
  <c r="S207"/>
  <c r="S219"/>
  <c r="S168"/>
  <c r="S152"/>
  <c r="S87"/>
  <c r="S30"/>
  <c r="S265"/>
  <c r="S199"/>
  <c r="S267"/>
  <c r="S169"/>
  <c r="S272"/>
  <c r="S243"/>
  <c r="S214"/>
  <c r="S284"/>
  <c r="S225"/>
  <c r="S134"/>
  <c r="S247"/>
  <c r="S77"/>
  <c r="S260"/>
  <c r="S185"/>
  <c r="S144"/>
  <c r="S289"/>
  <c r="S57"/>
  <c r="S200"/>
  <c r="S69"/>
  <c r="S264"/>
  <c r="S155"/>
  <c r="S197"/>
  <c r="S287"/>
  <c r="S137"/>
  <c r="S201"/>
  <c r="S142"/>
  <c r="S78"/>
  <c r="S228"/>
  <c r="S71"/>
  <c r="S258"/>
</calcChain>
</file>

<file path=xl/sharedStrings.xml><?xml version="1.0" encoding="utf-8"?>
<sst xmlns="http://schemas.openxmlformats.org/spreadsheetml/2006/main" count="635" uniqueCount="401">
  <si>
    <t>currency</t>
  </si>
  <si>
    <t>Валюта</t>
  </si>
  <si>
    <t>Евро</t>
  </si>
  <si>
    <t>Курс</t>
  </si>
  <si>
    <t>Кому:</t>
  </si>
  <si>
    <t>От:</t>
  </si>
  <si>
    <t>ПОДБОР РАДИАТОРОВ TESI 2-6 И КОМПЛЕКТУЮЩИХ</t>
  </si>
  <si>
    <t>Скидка, %</t>
  </si>
  <si>
    <t>Дата:</t>
  </si>
  <si>
    <t>1) Вводить данные ТОЛЬКО в поле, выделенное желтым цветом.</t>
  </si>
  <si>
    <t>Тема:</t>
  </si>
  <si>
    <t>Предложение на трубчатые радиаторы IRSAP TESI</t>
  </si>
  <si>
    <t>ВНИМАНИЕ:</t>
  </si>
  <si>
    <t xml:space="preserve">Некоторые модели пока не прошли </t>
  </si>
  <si>
    <t>сертификацию, при выборе будут выделены</t>
  </si>
  <si>
    <t>`</t>
  </si>
  <si>
    <t>- универсальный крепеж в цвет радиатора в зависимости от кол-ва секций;</t>
  </si>
  <si>
    <t>В ответ на полученный запрос предлагаем ознакомиться с предложением</t>
  </si>
  <si>
    <t>на изготовление радиаторов IRSAP TESI:</t>
  </si>
  <si>
    <t>pricelist</t>
  </si>
  <si>
    <t xml:space="preserve"> </t>
  </si>
  <si>
    <t>Tubes</t>
  </si>
  <si>
    <t>Model</t>
  </si>
  <si>
    <t>Color</t>
  </si>
  <si>
    <t>Connection</t>
  </si>
  <si>
    <t>delta</t>
  </si>
  <si>
    <t>special</t>
  </si>
  <si>
    <t>ventil</t>
  </si>
  <si>
    <t>Поз.</t>
  </si>
  <si>
    <t>Артикул</t>
  </si>
  <si>
    <t>Описание</t>
  </si>
  <si>
    <t>Кол-во</t>
  </si>
  <si>
    <t>Кол-во трубок (глубина)</t>
  </si>
  <si>
    <t>Модель</t>
  </si>
  <si>
    <t>Межось, мм</t>
  </si>
  <si>
    <t>Кол-во секций</t>
  </si>
  <si>
    <t>Код цвета</t>
  </si>
  <si>
    <t>Наценка на цвет</t>
  </si>
  <si>
    <t>Подключение</t>
  </si>
  <si>
    <t>Вес/ рад, кг</t>
  </si>
  <si>
    <t>Вт / рад</t>
  </si>
  <si>
    <t>Всего секций</t>
  </si>
  <si>
    <t>Спец. исполнение</t>
  </si>
  <si>
    <t>Наценка на спец. испол.</t>
  </si>
  <si>
    <t>Цена радиатора</t>
  </si>
  <si>
    <t>Вентили, накладки и термоголовки 
(выбирать отдельно след. позицией)</t>
  </si>
  <si>
    <t>Всего:</t>
  </si>
  <si>
    <t>ΔT60 (90/70/20C)</t>
  </si>
  <si>
    <t xml:space="preserve">Выбирайте цвет только у вентилей (кроме белый 01 и хром 50) и введите кол-во в левой колонке </t>
  </si>
  <si>
    <t>ID1</t>
  </si>
  <si>
    <t>ID2</t>
  </si>
  <si>
    <t>Кол-во трубок</t>
  </si>
  <si>
    <t>0300</t>
  </si>
  <si>
    <t>Температура подающей линии, C</t>
  </si>
  <si>
    <t>Температура обратной линии, C</t>
  </si>
  <si>
    <t>Температура окружающей среды, С</t>
  </si>
  <si>
    <t>Номинальная тепловая мощность, Вт</t>
  </si>
  <si>
    <t>Коэффициент модификации, n</t>
  </si>
  <si>
    <t>Дельта Т, C</t>
  </si>
  <si>
    <t>Расчет тепловой мощности 1 секции, Вт</t>
  </si>
  <si>
    <t>Количество секций радиатора</t>
  </si>
  <si>
    <t>Тепловая мощность радиатора, Вт</t>
  </si>
  <si>
    <t>0200</t>
  </si>
  <si>
    <t>0260</t>
  </si>
  <si>
    <t>0350</t>
  </si>
  <si>
    <t>0365</t>
  </si>
  <si>
    <t>0400</t>
  </si>
  <si>
    <t>0450</t>
  </si>
  <si>
    <t>0500</t>
  </si>
  <si>
    <t>0550</t>
  </si>
  <si>
    <t>0565</t>
  </si>
  <si>
    <t>0600</t>
  </si>
  <si>
    <t>0650</t>
  </si>
  <si>
    <t>0750</t>
  </si>
  <si>
    <t>0900</t>
  </si>
  <si>
    <t>1000</t>
  </si>
  <si>
    <t>1200</t>
  </si>
  <si>
    <t>1500</t>
  </si>
  <si>
    <t>1800</t>
  </si>
  <si>
    <t>2000</t>
  </si>
  <si>
    <t>2200</t>
  </si>
  <si>
    <t>2500</t>
  </si>
  <si>
    <t>head</t>
  </si>
  <si>
    <t>delta1</t>
  </si>
  <si>
    <t>tubes1</t>
  </si>
  <si>
    <t>tubes2</t>
  </si>
  <si>
    <t>2 (65мм)</t>
  </si>
  <si>
    <t>01</t>
  </si>
  <si>
    <t>02 (1/2")</t>
  </si>
  <si>
    <t>-</t>
  </si>
  <si>
    <t>ΔT70 (105/70/18C)</t>
  </si>
  <si>
    <t>$M:$M</t>
  </si>
  <si>
    <t>ΔT60 (90/70/20°C)</t>
  </si>
  <si>
    <t>65 (2-колонн)</t>
  </si>
  <si>
    <t>Комплект вентилей угловой, цвет белый</t>
  </si>
  <si>
    <t>3 (101мм)</t>
  </si>
  <si>
    <t>TR</t>
  </si>
  <si>
    <t>30 (3/4")</t>
  </si>
  <si>
    <t>радиусный</t>
  </si>
  <si>
    <t>термостат. головка белый</t>
  </si>
  <si>
    <t>$N:$N</t>
  </si>
  <si>
    <t>руб.</t>
  </si>
  <si>
    <t>ΔT50 (75/65/20°C)</t>
  </si>
  <si>
    <t>101 (3-колонн)</t>
  </si>
  <si>
    <t>Комплект вентилей угловой, цвет хром</t>
  </si>
  <si>
    <t>4 (139мм)</t>
  </si>
  <si>
    <t>RAL</t>
  </si>
  <si>
    <t>угловой</t>
  </si>
  <si>
    <t>Другие цвета RAL</t>
  </si>
  <si>
    <t>термостат. головка хром</t>
  </si>
  <si>
    <t>ΔT50 (75/65/20C)</t>
  </si>
  <si>
    <t>$O:$O</t>
  </si>
  <si>
    <t>139 (4-колонн)</t>
  </si>
  <si>
    <t>Комплект вентилей угловой, цвет</t>
  </si>
  <si>
    <t>5 (177мм)</t>
  </si>
  <si>
    <t>02</t>
  </si>
  <si>
    <t>термостат. головка мат. хром</t>
  </si>
  <si>
    <t>177 (5-колонн)</t>
  </si>
  <si>
    <t>Комплект вентилей прямой проходной, цвет белый</t>
  </si>
  <si>
    <t>6 (215мм)</t>
  </si>
  <si>
    <t>03</t>
  </si>
  <si>
    <t>215 (6-колонн)</t>
  </si>
  <si>
    <t>Комплект вентилей прямой проходной, цвет хром</t>
  </si>
  <si>
    <t>04</t>
  </si>
  <si>
    <t>Комплект вентилей прямой проходной, цвет</t>
  </si>
  <si>
    <t>05</t>
  </si>
  <si>
    <t>TAM (по запросу)</t>
  </si>
  <si>
    <t>Вентильный блок угловой 50мм, цвет белый</t>
  </si>
  <si>
    <t>06</t>
  </si>
  <si>
    <t>Вентильный блок угловой 50мм, цвет хром</t>
  </si>
  <si>
    <t>09</t>
  </si>
  <si>
    <t>Вентильный блок угловой 50мм, цвет</t>
  </si>
  <si>
    <t>10</t>
  </si>
  <si>
    <t>07</t>
  </si>
  <si>
    <t>Вентильный блок прямой проходной 50мм, цвет белый</t>
  </si>
  <si>
    <t>11</t>
  </si>
  <si>
    <t>08</t>
  </si>
  <si>
    <t>Вентильный блок прямой проходной 50мм, цвет хром</t>
  </si>
  <si>
    <t>16</t>
  </si>
  <si>
    <t>Вентильный блок прямой проходной 50мм, цвет</t>
  </si>
  <si>
    <t>17</t>
  </si>
  <si>
    <t>18</t>
  </si>
  <si>
    <t>2 накладки белый цвет, длина 70 мм</t>
  </si>
  <si>
    <t>VALKITCOPTU70 01</t>
  </si>
  <si>
    <t>19</t>
  </si>
  <si>
    <t>12</t>
  </si>
  <si>
    <t>2 накладки хром, длина 70 мм</t>
  </si>
  <si>
    <t>VALKITCOPTU70 50</t>
  </si>
  <si>
    <t>1B</t>
  </si>
  <si>
    <t>13</t>
  </si>
  <si>
    <t>2 накладки матовый, длина 70 мм</t>
  </si>
  <si>
    <t>VALKITCOPTU70 55</t>
  </si>
  <si>
    <t>1C</t>
  </si>
  <si>
    <t>14</t>
  </si>
  <si>
    <t>2 накладки белый цвет, длина 160 мм</t>
  </si>
  <si>
    <t>VALKITCOPT160 01</t>
  </si>
  <si>
    <t>1D</t>
  </si>
  <si>
    <t>15</t>
  </si>
  <si>
    <t>2 накладки хром, длина 160 мм</t>
  </si>
  <si>
    <t>VALKITCOPT160 50</t>
  </si>
  <si>
    <t>26</t>
  </si>
  <si>
    <t>22</t>
  </si>
  <si>
    <t>2 накладки матовый, длина 160 мм</t>
  </si>
  <si>
    <t>VALKITCOPT160 55</t>
  </si>
  <si>
    <t>23</t>
  </si>
  <si>
    <t>2C</t>
  </si>
  <si>
    <t>Накладки межось 50 мм белый цвет, длина 160 мм</t>
  </si>
  <si>
    <t>VALKITCOPT50 01</t>
  </si>
  <si>
    <t>2D</t>
  </si>
  <si>
    <t>Накладки межось 50 мм хром, длина 160 мм</t>
  </si>
  <si>
    <t>VALKITCOPT50 50</t>
  </si>
  <si>
    <t>2F</t>
  </si>
  <si>
    <t>Накладки межось 50 мм матовый, длина 160 мм</t>
  </si>
  <si>
    <t>VALKITCOPT50 55</t>
  </si>
  <si>
    <t>30</t>
  </si>
  <si>
    <t>31</t>
  </si>
  <si>
    <t>20</t>
  </si>
  <si>
    <t>Термоголовка белый цвет</t>
  </si>
  <si>
    <t>TESTELIQ3 01</t>
  </si>
  <si>
    <t>32</t>
  </si>
  <si>
    <t>21</t>
  </si>
  <si>
    <t>Термоголовка хром</t>
  </si>
  <si>
    <t>TESTELIQ3 50</t>
  </si>
  <si>
    <t>34</t>
  </si>
  <si>
    <t>24</t>
  </si>
  <si>
    <t>Термоголовка матовый</t>
  </si>
  <si>
    <t>TESTELIQ3 55</t>
  </si>
  <si>
    <t>4D</t>
  </si>
  <si>
    <t>6C</t>
  </si>
  <si>
    <t>7D</t>
  </si>
  <si>
    <t>E1</t>
  </si>
  <si>
    <t>E6</t>
  </si>
  <si>
    <t>E7</t>
  </si>
  <si>
    <t>G7</t>
  </si>
  <si>
    <t>J4</t>
  </si>
  <si>
    <t>J8</t>
  </si>
  <si>
    <t>K1</t>
  </si>
  <si>
    <t>L3</t>
  </si>
  <si>
    <t>L6</t>
  </si>
  <si>
    <t>N3</t>
  </si>
  <si>
    <t>R2</t>
  </si>
  <si>
    <t>R3</t>
  </si>
  <si>
    <t>R6</t>
  </si>
  <si>
    <t>Y3</t>
  </si>
  <si>
    <t>Y4</t>
  </si>
  <si>
    <t>3P</t>
  </si>
  <si>
    <t>9N</t>
  </si>
  <si>
    <t>1P</t>
  </si>
  <si>
    <t>4P</t>
  </si>
  <si>
    <t>G1</t>
  </si>
  <si>
    <t>8N</t>
  </si>
  <si>
    <t>Комплектация радиаторов TESI</t>
  </si>
  <si>
    <t>Полная комплектация радиатора</t>
  </si>
  <si>
    <t xml:space="preserve">- Крепеж TESI включен в цену за секцию радиатора, его не нужно дополнительно подбирать. Поставляется в зависимости от кол-ва секций в цвет радиатора  </t>
  </si>
  <si>
    <t>- Кран Маевского, заглушка и декоративныя накладка с фирменным логотипом</t>
  </si>
  <si>
    <t>Стандартная упаковка TESI</t>
  </si>
  <si>
    <t>brackets</t>
  </si>
  <si>
    <t>Версия:</t>
  </si>
  <si>
    <t>- заглушка 1/2" или 3/4" в зависимости от подключения + накладка на заглушку с логотипом IRSAP;</t>
  </si>
  <si>
    <t>Можно также добавлять комплектующие, см. столбец справа от таблицы</t>
  </si>
  <si>
    <t>- воздухоотводчик</t>
  </si>
  <si>
    <t>Длина рад., мм</t>
  </si>
  <si>
    <t>2) Оцинкованное исполнение для влажных помещений радиаторов по запросу</t>
  </si>
  <si>
    <t>Наценка на подкл.</t>
  </si>
  <si>
    <t>Цвет</t>
  </si>
  <si>
    <t>25 (ТВВ)</t>
  </si>
  <si>
    <t>26 (ТВН)</t>
  </si>
  <si>
    <t>50 (НЦ)</t>
  </si>
  <si>
    <t>52 (ТВЦ)</t>
  </si>
  <si>
    <t>без креп.(no brackets)</t>
  </si>
  <si>
    <t xml:space="preserve">Стандартный белый G Код. 01
</t>
  </si>
  <si>
    <t xml:space="preserve">Прозрачный лак G Код. TR
</t>
  </si>
  <si>
    <t xml:space="preserve">Слоновая кость · Ral 1013 G Код. 02
</t>
  </si>
  <si>
    <t xml:space="preserve">Серый Манхэттен G Код. 03
</t>
  </si>
  <si>
    <t xml:space="preserve">Желтый · Ral 1021 G Код. 04
</t>
  </si>
  <si>
    <t xml:space="preserve">Красный · Ral 3000 G Код. 05
</t>
  </si>
  <si>
    <t xml:space="preserve">Бордовый · Ral 3003 G Код. 06
</t>
  </si>
  <si>
    <t xml:space="preserve">Коричневый · Ral 8017 G Код. 09
</t>
  </si>
  <si>
    <t xml:space="preserve">Черный · Ral 9005 G Код. 10
</t>
  </si>
  <si>
    <t xml:space="preserve">Жемчужно-белый R Код. 16
</t>
  </si>
  <si>
    <t xml:space="preserve">Oранжевый · Ral 2004 G Код. 17
</t>
  </si>
  <si>
    <t xml:space="preserve">Графитово-черный R Код. 18
</t>
  </si>
  <si>
    <t xml:space="preserve">Лесной зеленый· Ral 6005 G Код. 19
</t>
  </si>
  <si>
    <t xml:space="preserve">Табачно-коричневый R Код. 1B
</t>
  </si>
  <si>
    <t xml:space="preserve">Кварц 1 R Код. 1C
</t>
  </si>
  <si>
    <t xml:space="preserve">Багрово-синий RM Код. 1D
</t>
  </si>
  <si>
    <t xml:space="preserve">Голубая балтика M Код. 1P
</t>
  </si>
  <si>
    <t xml:space="preserve">Бежево-кремовый G Код. 26
</t>
  </si>
  <si>
    <t xml:space="preserve">Кварц 2 R Код. 2C
</t>
  </si>
  <si>
    <t xml:space="preserve">Солнечный камень R Код. 2D
</t>
  </si>
  <si>
    <t xml:space="preserve">Темно-синий G Код. 2F
</t>
  </si>
  <si>
    <t xml:space="preserve">Матово-черный R Код. 30
</t>
  </si>
  <si>
    <t xml:space="preserve">Серый кварц G Код. 31
</t>
  </si>
  <si>
    <t xml:space="preserve">Чеканный серый металлик R Код. 32
</t>
  </si>
  <si>
    <t xml:space="preserve">Эдельвейс тускло-белый M Код. 34
</t>
  </si>
  <si>
    <t xml:space="preserve">Ледяной M Код. 3P
</t>
  </si>
  <si>
    <t xml:space="preserve">Средний серый R Код. 4D
</t>
  </si>
  <si>
    <t xml:space="preserve">Сизый матовый M Код. 4P
</t>
  </si>
  <si>
    <t xml:space="preserve">Синий лазурит 3 R Код. 6C
</t>
  </si>
  <si>
    <t xml:space="preserve">Огненно-красный R Код. 7D
</t>
  </si>
  <si>
    <t xml:space="preserve">Серый светлый матовый M Код. 8N
</t>
  </si>
  <si>
    <t xml:space="preserve">Агава M Код. 9N
</t>
  </si>
  <si>
    <t xml:space="preserve">Бурая ржавчина · Ral 8004 G Код. E1
</t>
  </si>
  <si>
    <t xml:space="preserve">Серовато-зеленый · Ral 6021 G Код. E6
</t>
  </si>
  <si>
    <t xml:space="preserve">Дынный · Ral 1028 G Код. E7
</t>
  </si>
  <si>
    <t xml:space="preserve">Пепельный серый · Ral 7021 G Код. G1
</t>
  </si>
  <si>
    <t xml:space="preserve">Нежно-голубой · Ral 5024 G Код. G7
</t>
  </si>
  <si>
    <t xml:space="preserve">Чеканная медь R Код. J4
</t>
  </si>
  <si>
    <t xml:space="preserve">Белый матовый M Код. J8
</t>
  </si>
  <si>
    <t xml:space="preserve">Черный матовый M Код. K1
</t>
  </si>
  <si>
    <t xml:space="preserve">Титан серый металлик · Ral 9023 G Код. L3
</t>
  </si>
  <si>
    <t xml:space="preserve">Жемчужно-серый R Код. L6
</t>
  </si>
  <si>
    <t xml:space="preserve">Зеленая трава · Ral 6018 G Код. N3
</t>
  </si>
  <si>
    <t xml:space="preserve">Розовый · Ral 3015 G Код. R2
</t>
  </si>
  <si>
    <t xml:space="preserve">Сиреневый · Ral 4005 G Код. R3
</t>
  </si>
  <si>
    <t xml:space="preserve">Фиолетовый · Ral 4006 G Код. R6
</t>
  </si>
  <si>
    <t xml:space="preserve">Земляничный · Ral 3018 G Код. Y3
</t>
  </si>
  <si>
    <t xml:space="preserve">Песочное печенье R Код. Y4
</t>
  </si>
  <si>
    <t>VALKRODIRCU 01</t>
  </si>
  <si>
    <t>VALKRODIRCU 50</t>
  </si>
  <si>
    <t>VALKRODIRCU</t>
  </si>
  <si>
    <t>VALKROSQUCU 01</t>
  </si>
  <si>
    <t>VALKROSQUCU 50</t>
  </si>
  <si>
    <t>VALKROSQUCU</t>
  </si>
  <si>
    <t>VALKRO50SQUCU 01</t>
  </si>
  <si>
    <t>VALKIRO50SQUCU 50</t>
  </si>
  <si>
    <t>VALKRO50SQUCU</t>
  </si>
  <si>
    <t>VALKRO50DIRCU 01</t>
  </si>
  <si>
    <t>VALKRO50DIRCU 50</t>
  </si>
  <si>
    <t>VALKRO50DIRCU</t>
  </si>
  <si>
    <t>Длина радиатора (без переходников), мм</t>
  </si>
  <si>
    <t xml:space="preserve">3) Стандартная комплектация радиаторов TESI: </t>
  </si>
  <si>
    <t>Прозрачный лак (код TR) доступен начиная с высоты 300мм.</t>
  </si>
  <si>
    <t>красным цветом.</t>
  </si>
  <si>
    <t>2/0200</t>
  </si>
  <si>
    <t>2/0260</t>
  </si>
  <si>
    <t>2/0300</t>
  </si>
  <si>
    <t>2/0350</t>
  </si>
  <si>
    <t>2/0365</t>
  </si>
  <si>
    <t>2/0400</t>
  </si>
  <si>
    <t>2/0450</t>
  </si>
  <si>
    <t>2/0500</t>
  </si>
  <si>
    <t>2/0550</t>
  </si>
  <si>
    <t>2/0565</t>
  </si>
  <si>
    <t>2/0600</t>
  </si>
  <si>
    <t>2/0650</t>
  </si>
  <si>
    <t>2/0750</t>
  </si>
  <si>
    <t>2/0900</t>
  </si>
  <si>
    <t>2/1000</t>
  </si>
  <si>
    <t>2/1200</t>
  </si>
  <si>
    <t>2/1500</t>
  </si>
  <si>
    <t>2/1800</t>
  </si>
  <si>
    <t>2/2000</t>
  </si>
  <si>
    <t>2/2200</t>
  </si>
  <si>
    <t>2/2500</t>
  </si>
  <si>
    <t>3/0200</t>
  </si>
  <si>
    <t>3/0260</t>
  </si>
  <si>
    <t>3/0300</t>
  </si>
  <si>
    <t>3/0350</t>
  </si>
  <si>
    <t>3/0365</t>
  </si>
  <si>
    <t>3/0400</t>
  </si>
  <si>
    <t>3/0450</t>
  </si>
  <si>
    <t>3/0500</t>
  </si>
  <si>
    <t>3/0550</t>
  </si>
  <si>
    <t>3/0565</t>
  </si>
  <si>
    <t>3/0600</t>
  </si>
  <si>
    <t>3/0650</t>
  </si>
  <si>
    <t>3/0750</t>
  </si>
  <si>
    <t>3/0900</t>
  </si>
  <si>
    <t>3/1000</t>
  </si>
  <si>
    <t>3/1200</t>
  </si>
  <si>
    <t>3/1500</t>
  </si>
  <si>
    <t>3/1800</t>
  </si>
  <si>
    <t>3/2000</t>
  </si>
  <si>
    <t>3/2200</t>
  </si>
  <si>
    <t>3/2500</t>
  </si>
  <si>
    <t>4/0200</t>
  </si>
  <si>
    <t>4/0260</t>
  </si>
  <si>
    <t>4/0300</t>
  </si>
  <si>
    <t>4/0350</t>
  </si>
  <si>
    <t>4/0365</t>
  </si>
  <si>
    <t>4/0400</t>
  </si>
  <si>
    <t>4/0450</t>
  </si>
  <si>
    <t>4/0500</t>
  </si>
  <si>
    <t>4/0550</t>
  </si>
  <si>
    <t>4/0565</t>
  </si>
  <si>
    <t>4/0600</t>
  </si>
  <si>
    <t>4/0650</t>
  </si>
  <si>
    <t>4/0750</t>
  </si>
  <si>
    <t>4/0900</t>
  </si>
  <si>
    <t>4/1000</t>
  </si>
  <si>
    <t>4/1200</t>
  </si>
  <si>
    <t>4/1500</t>
  </si>
  <si>
    <t>4/1800</t>
  </si>
  <si>
    <t>4/2000</t>
  </si>
  <si>
    <t>4/2200</t>
  </si>
  <si>
    <t>4/2500</t>
  </si>
  <si>
    <t>5/0200</t>
  </si>
  <si>
    <t>5/0260</t>
  </si>
  <si>
    <t>5/0300</t>
  </si>
  <si>
    <t>5/0350</t>
  </si>
  <si>
    <t>5/0365</t>
  </si>
  <si>
    <t>5/0400</t>
  </si>
  <si>
    <t>5/0450</t>
  </si>
  <si>
    <t>5/0500</t>
  </si>
  <si>
    <t>5/0550</t>
  </si>
  <si>
    <t>5/0565</t>
  </si>
  <si>
    <t>5/0600</t>
  </si>
  <si>
    <t>5/0650</t>
  </si>
  <si>
    <t>5/0750</t>
  </si>
  <si>
    <t>5/0900</t>
  </si>
  <si>
    <t>5/1000</t>
  </si>
  <si>
    <t>5/1200</t>
  </si>
  <si>
    <t>5/1500</t>
  </si>
  <si>
    <t>5/1800</t>
  </si>
  <si>
    <t>5/2000</t>
  </si>
  <si>
    <t>5/2200</t>
  </si>
  <si>
    <t>5/2500</t>
  </si>
  <si>
    <t>6/0200</t>
  </si>
  <si>
    <t>6/0260</t>
  </si>
  <si>
    <t>6/0300</t>
  </si>
  <si>
    <t>6/0350</t>
  </si>
  <si>
    <t>6/0365</t>
  </si>
  <si>
    <t>6/0400</t>
  </si>
  <si>
    <t>6/0450</t>
  </si>
  <si>
    <t>6/0500</t>
  </si>
  <si>
    <t>6/0550</t>
  </si>
  <si>
    <t>6/0565</t>
  </si>
  <si>
    <t>6/0600</t>
  </si>
  <si>
    <t>6/0650</t>
  </si>
  <si>
    <t>6/0750</t>
  </si>
  <si>
    <t>6/0900</t>
  </si>
  <si>
    <t>6/1000</t>
  </si>
  <si>
    <t>6/1200</t>
  </si>
  <si>
    <t>6/1500</t>
  </si>
  <si>
    <t>6/1800</t>
  </si>
  <si>
    <t>6/2000</t>
  </si>
  <si>
    <t>6/2200</t>
  </si>
  <si>
    <t>6/2500</t>
  </si>
  <si>
    <t>2021/07</t>
  </si>
  <si>
    <t>ПРАЙС-ЛИСТ 2021 (повышение цен с 1/07/2021)</t>
  </si>
</sst>
</file>

<file path=xl/styles.xml><?xml version="1.0" encoding="utf-8"?>
<styleSheet xmlns="http://schemas.openxmlformats.org/spreadsheetml/2006/main">
  <numFmts count="2">
    <numFmt numFmtId="164" formatCode="_-* #,##0.00\ [$€-407]_-;\-* #,##0.00\ [$€-407]_-;_-* &quot;-&quot;??\ [$€-407]_-;_-@_-"/>
    <numFmt numFmtId="165" formatCode="#,##0.000"/>
  </numFmts>
  <fonts count="30">
    <font>
      <sz val="10"/>
      <name val="Arial Cyr"/>
      <charset val="204"/>
    </font>
    <font>
      <sz val="8"/>
      <name val="Arial Cyr"/>
      <charset val="204"/>
    </font>
    <font>
      <b/>
      <sz val="14"/>
      <name val="Arial"/>
      <family val="2"/>
      <charset val="204"/>
    </font>
    <font>
      <b/>
      <u/>
      <sz val="10"/>
      <name val="Arial"/>
      <family val="2"/>
      <charset val="204"/>
    </font>
    <font>
      <u/>
      <sz val="10"/>
      <name val="Arial"/>
      <family val="2"/>
      <charset val="204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sz val="11"/>
      <color indexed="8"/>
      <name val="Calibri"/>
      <family val="2"/>
    </font>
    <font>
      <sz val="8"/>
      <name val="Arial Cyr"/>
      <charset val="204"/>
    </font>
    <font>
      <sz val="10"/>
      <name val="Arial Cyr"/>
      <charset val="204"/>
    </font>
    <font>
      <b/>
      <sz val="10"/>
      <name val="Arial Cyr"/>
      <charset val="204"/>
    </font>
    <font>
      <sz val="12"/>
      <name val="Arial Cyr"/>
      <charset val="204"/>
    </font>
    <font>
      <b/>
      <sz val="12"/>
      <name val="Arial Cyr"/>
      <charset val="204"/>
    </font>
    <font>
      <sz val="10"/>
      <name val="Arial Narrow"/>
      <family val="2"/>
      <charset val="204"/>
    </font>
    <font>
      <b/>
      <sz val="12"/>
      <name val="Arial Narrow"/>
      <family val="2"/>
      <charset val="204"/>
    </font>
    <font>
      <sz val="12"/>
      <name val="Arial Narrow"/>
      <family val="2"/>
      <charset val="204"/>
    </font>
    <font>
      <b/>
      <sz val="10"/>
      <name val="Arial Narrow"/>
      <family val="2"/>
      <charset val="204"/>
    </font>
    <font>
      <u/>
      <sz val="12"/>
      <name val="Arial Narrow"/>
      <family val="2"/>
      <charset val="204"/>
    </font>
    <font>
      <b/>
      <sz val="11"/>
      <name val="Arial Narrow"/>
      <family val="2"/>
      <charset val="204"/>
    </font>
    <font>
      <b/>
      <sz val="14"/>
      <name val="Arial Cyr"/>
      <charset val="204"/>
    </font>
    <font>
      <u/>
      <sz val="10"/>
      <name val="Arial Cyr"/>
      <charset val="204"/>
    </font>
    <font>
      <sz val="10"/>
      <color theme="0"/>
      <name val="Arial Cyr"/>
      <charset val="204"/>
    </font>
    <font>
      <sz val="10"/>
      <color theme="0"/>
      <name val="Arial Narrow"/>
      <family val="2"/>
      <charset val="204"/>
    </font>
    <font>
      <b/>
      <sz val="10"/>
      <color rgb="FFFF0000"/>
      <name val="Arial Cyr"/>
      <charset val="204"/>
    </font>
    <font>
      <sz val="10"/>
      <color rgb="FFFF0000"/>
      <name val="Arial Cyr"/>
      <charset val="204"/>
    </font>
    <font>
      <sz val="10"/>
      <color rgb="FFFF0000"/>
      <name val="Arial Narrow"/>
      <family val="2"/>
      <charset val="204"/>
    </font>
    <font>
      <sz val="11"/>
      <name val="Arial Narrow"/>
      <family val="2"/>
      <charset val="204"/>
    </font>
    <font>
      <sz val="11"/>
      <name val="Arial Cyr"/>
      <charset val="204"/>
    </font>
    <font>
      <sz val="11"/>
      <color rgb="FFFF0000"/>
      <name val="Arial Cyr"/>
      <charset val="204"/>
    </font>
    <font>
      <sz val="11"/>
      <color theme="0"/>
      <name val="Arial Cyr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0" fontId="7" fillId="0" borderId="0"/>
  </cellStyleXfs>
  <cellXfs count="116">
    <xf numFmtId="0" fontId="0" fillId="0" borderId="0" xfId="0"/>
    <xf numFmtId="4" fontId="0" fillId="0" borderId="0" xfId="0" applyNumberFormat="1"/>
    <xf numFmtId="0" fontId="0" fillId="0" borderId="0" xfId="0" quotePrefix="1"/>
    <xf numFmtId="0" fontId="0" fillId="2" borderId="0" xfId="0" applyFill="1"/>
    <xf numFmtId="4" fontId="0" fillId="3" borderId="0" xfId="0" applyNumberFormat="1" applyFill="1"/>
    <xf numFmtId="0" fontId="0" fillId="3" borderId="0" xfId="0" applyFill="1"/>
    <xf numFmtId="0" fontId="0" fillId="4" borderId="0" xfId="0" applyFill="1"/>
    <xf numFmtId="0" fontId="0" fillId="0" borderId="0" xfId="0" applyAlignment="1">
      <alignment horizontal="left"/>
    </xf>
    <xf numFmtId="0" fontId="0" fillId="3" borderId="0" xfId="0" quotePrefix="1" applyFill="1"/>
    <xf numFmtId="0" fontId="2" fillId="4" borderId="0" xfId="0" applyFont="1" applyFill="1"/>
    <xf numFmtId="0" fontId="3" fillId="4" borderId="0" xfId="0" applyFont="1" applyFill="1"/>
    <xf numFmtId="0" fontId="4" fillId="4" borderId="0" xfId="0" applyFont="1" applyFill="1"/>
    <xf numFmtId="0" fontId="5" fillId="4" borderId="0" xfId="0" applyFont="1" applyFill="1"/>
    <xf numFmtId="0" fontId="6" fillId="4" borderId="0" xfId="0" applyFont="1" applyFill="1"/>
    <xf numFmtId="0" fontId="5" fillId="4" borderId="0" xfId="0" quotePrefix="1" applyFont="1" applyFill="1"/>
    <xf numFmtId="0" fontId="9" fillId="0" borderId="0" xfId="0" applyFont="1" applyProtection="1">
      <protection hidden="1"/>
    </xf>
    <xf numFmtId="0" fontId="9" fillId="5" borderId="0" xfId="0" applyFont="1" applyFill="1" applyProtection="1">
      <protection hidden="1"/>
    </xf>
    <xf numFmtId="4" fontId="10" fillId="5" borderId="0" xfId="0" applyNumberFormat="1" applyFont="1" applyFill="1" applyAlignment="1" applyProtection="1">
      <alignment horizontal="center"/>
      <protection hidden="1"/>
    </xf>
    <xf numFmtId="165" fontId="10" fillId="5" borderId="0" xfId="0" applyNumberFormat="1" applyFont="1" applyFill="1" applyAlignment="1" applyProtection="1">
      <alignment horizontal="center"/>
      <protection hidden="1"/>
    </xf>
    <xf numFmtId="0" fontId="9" fillId="5" borderId="0" xfId="0" applyFont="1" applyFill="1" applyAlignment="1" applyProtection="1">
      <alignment horizontal="left"/>
      <protection hidden="1"/>
    </xf>
    <xf numFmtId="0" fontId="10" fillId="5" borderId="0" xfId="0" applyFont="1" applyFill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/>
      <protection hidden="1"/>
    </xf>
    <xf numFmtId="0" fontId="11" fillId="5" borderId="0" xfId="0" applyFont="1" applyFill="1" applyProtection="1">
      <protection hidden="1"/>
    </xf>
    <xf numFmtId="4" fontId="12" fillId="5" borderId="1" xfId="0" applyNumberFormat="1" applyFont="1" applyFill="1" applyBorder="1" applyAlignment="1" applyProtection="1">
      <alignment horizontal="center"/>
      <protection hidden="1"/>
    </xf>
    <xf numFmtId="0" fontId="13" fillId="4" borderId="0" xfId="0" applyFont="1" applyFill="1"/>
    <xf numFmtId="0" fontId="14" fillId="4" borderId="0" xfId="0" applyFont="1" applyFill="1"/>
    <xf numFmtId="0" fontId="15" fillId="4" borderId="0" xfId="0" applyFont="1" applyFill="1" applyAlignment="1">
      <alignment horizontal="left"/>
    </xf>
    <xf numFmtId="14" fontId="15" fillId="4" borderId="0" xfId="0" applyNumberFormat="1" applyFont="1" applyFill="1" applyAlignment="1">
      <alignment horizontal="left"/>
    </xf>
    <xf numFmtId="0" fontId="16" fillId="4" borderId="0" xfId="0" applyFont="1" applyFill="1"/>
    <xf numFmtId="0" fontId="17" fillId="4" borderId="0" xfId="0" applyFont="1" applyFill="1"/>
    <xf numFmtId="14" fontId="15" fillId="4" borderId="0" xfId="0" applyNumberFormat="1" applyFont="1" applyFill="1"/>
    <xf numFmtId="0" fontId="15" fillId="4" borderId="0" xfId="0" applyFont="1" applyFill="1"/>
    <xf numFmtId="4" fontId="13" fillId="4" borderId="0" xfId="0" applyNumberFormat="1" applyFont="1" applyFill="1" applyAlignment="1">
      <alignment horizontal="center"/>
    </xf>
    <xf numFmtId="0" fontId="14" fillId="2" borderId="2" xfId="0" applyFont="1" applyFill="1" applyBorder="1" applyAlignment="1">
      <alignment horizontal="center" vertical="top" wrapText="1"/>
    </xf>
    <xf numFmtId="4" fontId="14" fillId="2" borderId="2" xfId="0" applyNumberFormat="1" applyFont="1" applyFill="1" applyBorder="1" applyAlignment="1">
      <alignment horizontal="center" vertical="top" wrapText="1"/>
    </xf>
    <xf numFmtId="0" fontId="16" fillId="2" borderId="2" xfId="0" applyFont="1" applyFill="1" applyBorder="1" applyAlignment="1">
      <alignment horizontal="center" vertical="center" wrapText="1"/>
    </xf>
    <xf numFmtId="0" fontId="18" fillId="2" borderId="2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top" wrapText="1"/>
    </xf>
    <xf numFmtId="4" fontId="16" fillId="2" borderId="2" xfId="0" applyNumberFormat="1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top" wrapText="1"/>
    </xf>
    <xf numFmtId="4" fontId="0" fillId="3" borderId="0" xfId="0" quotePrefix="1" applyNumberFormat="1" applyFill="1"/>
    <xf numFmtId="2" fontId="0" fillId="0" borderId="0" xfId="0" applyNumberFormat="1"/>
    <xf numFmtId="2" fontId="0" fillId="6" borderId="0" xfId="0" applyNumberFormat="1" applyFill="1"/>
    <xf numFmtId="0" fontId="10" fillId="0" borderId="0" xfId="0" applyFont="1"/>
    <xf numFmtId="0" fontId="10" fillId="4" borderId="0" xfId="0" applyFont="1" applyFill="1"/>
    <xf numFmtId="0" fontId="0" fillId="4" borderId="0" xfId="0" applyFill="1" applyAlignment="1">
      <alignment horizontal="center"/>
    </xf>
    <xf numFmtId="4" fontId="0" fillId="4" borderId="0" xfId="0" applyNumberFormat="1" applyFill="1" applyAlignment="1">
      <alignment horizontal="center"/>
    </xf>
    <xf numFmtId="0" fontId="0" fillId="4" borderId="0" xfId="0" applyFill="1" applyAlignment="1">
      <alignment horizontal="left"/>
    </xf>
    <xf numFmtId="4" fontId="0" fillId="4" borderId="0" xfId="0" applyNumberFormat="1" applyFill="1"/>
    <xf numFmtId="0" fontId="20" fillId="4" borderId="0" xfId="0" applyFont="1" applyFill="1"/>
    <xf numFmtId="0" fontId="0" fillId="4" borderId="0" xfId="0" quotePrefix="1" applyFill="1"/>
    <xf numFmtId="0" fontId="21" fillId="4" borderId="0" xfId="0" applyFont="1" applyFill="1"/>
    <xf numFmtId="0" fontId="21" fillId="4" borderId="0" xfId="0" applyFont="1" applyFill="1" applyAlignment="1">
      <alignment horizontal="center"/>
    </xf>
    <xf numFmtId="0" fontId="21" fillId="4" borderId="0" xfId="0" applyFont="1" applyFill="1" applyProtection="1">
      <protection hidden="1"/>
    </xf>
    <xf numFmtId="0" fontId="22" fillId="4" borderId="0" xfId="0" applyFont="1" applyFill="1" applyProtection="1">
      <protection hidden="1"/>
    </xf>
    <xf numFmtId="0" fontId="22" fillId="4" borderId="0" xfId="0" applyFont="1" applyFill="1"/>
    <xf numFmtId="0" fontId="21" fillId="4" borderId="0" xfId="0" applyFont="1" applyFill="1" applyAlignment="1" applyProtection="1">
      <alignment horizontal="center"/>
      <protection hidden="1"/>
    </xf>
    <xf numFmtId="0" fontId="23" fillId="4" borderId="0" xfId="0" applyFont="1" applyFill="1" applyAlignment="1">
      <alignment horizontal="center"/>
    </xf>
    <xf numFmtId="0" fontId="23" fillId="4" borderId="0" xfId="0" applyFont="1" applyFill="1"/>
    <xf numFmtId="0" fontId="23" fillId="4" borderId="0" xfId="0" applyFont="1" applyFill="1" applyAlignment="1">
      <alignment horizontal="left"/>
    </xf>
    <xf numFmtId="0" fontId="24" fillId="7" borderId="0" xfId="0" applyFont="1" applyFill="1"/>
    <xf numFmtId="0" fontId="25" fillId="7" borderId="0" xfId="0" applyFont="1" applyFill="1"/>
    <xf numFmtId="0" fontId="24" fillId="7" borderId="0" xfId="0" applyFont="1" applyFill="1" applyAlignment="1">
      <alignment horizontal="center"/>
    </xf>
    <xf numFmtId="0" fontId="24" fillId="4" borderId="0" xfId="0" applyFont="1" applyFill="1"/>
    <xf numFmtId="0" fontId="25" fillId="4" borderId="0" xfId="0" applyFont="1" applyFill="1"/>
    <xf numFmtId="0" fontId="24" fillId="4" borderId="0" xfId="0" applyFont="1" applyFill="1" applyAlignment="1">
      <alignment horizontal="center"/>
    </xf>
    <xf numFmtId="0" fontId="0" fillId="4" borderId="0" xfId="0" applyFont="1" applyFill="1"/>
    <xf numFmtId="0" fontId="25" fillId="7" borderId="0" xfId="0" applyFont="1" applyFill="1" applyAlignment="1">
      <alignment horizontal="center"/>
    </xf>
    <xf numFmtId="0" fontId="20" fillId="4" borderId="0" xfId="0" applyFont="1" applyFill="1" applyAlignment="1">
      <alignment horizontal="center"/>
    </xf>
    <xf numFmtId="0" fontId="19" fillId="4" borderId="0" xfId="0" applyFont="1" applyFill="1" applyAlignment="1">
      <alignment horizontal="center"/>
    </xf>
    <xf numFmtId="0" fontId="12" fillId="4" borderId="0" xfId="0" applyFont="1" applyFill="1" applyAlignment="1">
      <alignment horizontal="left"/>
    </xf>
    <xf numFmtId="0" fontId="0" fillId="8" borderId="2" xfId="0" applyFill="1" applyBorder="1" applyAlignment="1">
      <alignment horizontal="center"/>
    </xf>
    <xf numFmtId="4" fontId="0" fillId="8" borderId="2" xfId="0" applyNumberFormat="1" applyFill="1" applyBorder="1" applyAlignment="1">
      <alignment horizontal="center"/>
    </xf>
    <xf numFmtId="2" fontId="0" fillId="8" borderId="2" xfId="0" applyNumberFormat="1" applyFill="1" applyBorder="1" applyAlignment="1">
      <alignment horizontal="center"/>
    </xf>
    <xf numFmtId="0" fontId="0" fillId="8" borderId="2" xfId="0" applyFill="1" applyBorder="1" applyAlignment="1">
      <alignment horizontal="center" vertical="center"/>
    </xf>
    <xf numFmtId="0" fontId="0" fillId="7" borderId="0" xfId="0" applyFont="1" applyFill="1" applyAlignment="1">
      <alignment horizontal="right"/>
    </xf>
    <xf numFmtId="3" fontId="14" fillId="2" borderId="2" xfId="0" applyNumberFormat="1" applyFont="1" applyFill="1" applyBorder="1" applyAlignment="1">
      <alignment horizontal="center" vertical="top" wrapText="1"/>
    </xf>
    <xf numFmtId="164" fontId="14" fillId="2" borderId="2" xfId="0" applyNumberFormat="1" applyFont="1" applyFill="1" applyBorder="1" applyAlignment="1">
      <alignment horizontal="right" vertical="top" wrapText="1"/>
    </xf>
    <xf numFmtId="0" fontId="9" fillId="8" borderId="0" xfId="0" quotePrefix="1" applyFont="1" applyFill="1" applyAlignment="1" applyProtection="1">
      <alignment horizontal="center"/>
      <protection hidden="1"/>
    </xf>
    <xf numFmtId="0" fontId="9" fillId="8" borderId="0" xfId="0" applyFont="1" applyFill="1" applyAlignment="1" applyProtection="1">
      <alignment horizontal="center"/>
      <protection hidden="1"/>
    </xf>
    <xf numFmtId="0" fontId="10" fillId="4" borderId="0" xfId="0" applyFont="1" applyFill="1" applyAlignment="1">
      <alignment horizontal="right"/>
    </xf>
    <xf numFmtId="0" fontId="10" fillId="4" borderId="0" xfId="0" applyFont="1" applyFill="1" applyAlignment="1">
      <alignment horizontal="left"/>
    </xf>
    <xf numFmtId="0" fontId="26" fillId="4" borderId="2" xfId="0" applyFont="1" applyFill="1" applyBorder="1" applyAlignment="1" applyProtection="1">
      <alignment horizontal="center" vertical="top" wrapText="1"/>
      <protection hidden="1"/>
    </xf>
    <xf numFmtId="0" fontId="26" fillId="4" borderId="2" xfId="0" applyFont="1" applyFill="1" applyBorder="1" applyAlignment="1" applyProtection="1">
      <alignment horizontal="left" vertical="top" wrapText="1"/>
      <protection hidden="1"/>
    </xf>
    <xf numFmtId="4" fontId="26" fillId="4" borderId="2" xfId="0" applyNumberFormat="1" applyFont="1" applyFill="1" applyBorder="1" applyAlignment="1" applyProtection="1">
      <alignment horizontal="center" vertical="top" wrapText="1"/>
      <protection hidden="1"/>
    </xf>
    <xf numFmtId="0" fontId="27" fillId="4" borderId="0" xfId="0" applyFont="1" applyFill="1"/>
    <xf numFmtId="0" fontId="27" fillId="8" borderId="2" xfId="0" applyFont="1" applyFill="1" applyBorder="1"/>
    <xf numFmtId="0" fontId="27" fillId="2" borderId="2" xfId="0" applyFont="1" applyFill="1" applyBorder="1" applyAlignment="1" applyProtection="1">
      <alignment horizontal="center"/>
      <protection hidden="1"/>
    </xf>
    <xf numFmtId="0" fontId="27" fillId="8" borderId="2" xfId="0" applyFont="1" applyFill="1" applyBorder="1" applyAlignment="1">
      <alignment horizontal="center"/>
    </xf>
    <xf numFmtId="0" fontId="27" fillId="2" borderId="2" xfId="0" applyFont="1" applyFill="1" applyBorder="1" applyProtection="1">
      <protection hidden="1"/>
    </xf>
    <xf numFmtId="4" fontId="27" fillId="2" borderId="2" xfId="0" quotePrefix="1" applyNumberFormat="1" applyFont="1" applyFill="1" applyBorder="1" applyAlignment="1" applyProtection="1">
      <alignment horizontal="center"/>
      <protection hidden="1"/>
    </xf>
    <xf numFmtId="0" fontId="27" fillId="8" borderId="2" xfId="0" applyFont="1" applyFill="1" applyBorder="1" applyAlignment="1">
      <alignment horizontal="left"/>
    </xf>
    <xf numFmtId="3" fontId="27" fillId="2" borderId="2" xfId="0" quotePrefix="1" applyNumberFormat="1" applyFont="1" applyFill="1" applyBorder="1" applyAlignment="1" applyProtection="1">
      <alignment horizontal="center"/>
      <protection hidden="1"/>
    </xf>
    <xf numFmtId="0" fontId="27" fillId="4" borderId="0" xfId="0" applyFont="1" applyFill="1" applyAlignment="1">
      <alignment horizontal="center"/>
    </xf>
    <xf numFmtId="0" fontId="28" fillId="7" borderId="0" xfId="0" applyFont="1" applyFill="1"/>
    <xf numFmtId="0" fontId="29" fillId="4" borderId="0" xfId="0" applyFont="1" applyFill="1" applyProtection="1">
      <protection hidden="1"/>
    </xf>
    <xf numFmtId="0" fontId="28" fillId="4" borderId="0" xfId="0" applyFont="1" applyFill="1"/>
    <xf numFmtId="0" fontId="29" fillId="4" borderId="0" xfId="0" applyFont="1" applyFill="1"/>
    <xf numFmtId="0" fontId="0" fillId="7" borderId="0" xfId="0" applyFont="1" applyFill="1" applyAlignment="1">
      <alignment horizontal="left"/>
    </xf>
    <xf numFmtId="0" fontId="23" fillId="4" borderId="0" xfId="0" applyFont="1" applyFill="1" applyAlignment="1">
      <alignment horizontal="right"/>
    </xf>
    <xf numFmtId="0" fontId="0" fillId="4" borderId="0" xfId="0" quotePrefix="1" applyFont="1" applyFill="1"/>
    <xf numFmtId="0" fontId="0" fillId="4" borderId="0" xfId="0" applyFont="1" applyFill="1" applyAlignment="1">
      <alignment horizontal="center"/>
    </xf>
    <xf numFmtId="4" fontId="0" fillId="4" borderId="0" xfId="0" applyNumberFormat="1" applyFont="1" applyFill="1"/>
    <xf numFmtId="0" fontId="13" fillId="7" borderId="0" xfId="0" applyFont="1" applyFill="1" applyAlignment="1">
      <alignment horizontal="center"/>
    </xf>
    <xf numFmtId="0" fontId="13" fillId="7" borderId="0" xfId="0" applyFont="1" applyFill="1"/>
    <xf numFmtId="0" fontId="13" fillId="4" borderId="0" xfId="0" applyFont="1" applyFill="1" applyProtection="1">
      <protection hidden="1"/>
    </xf>
    <xf numFmtId="4" fontId="0" fillId="4" borderId="0" xfId="0" applyNumberFormat="1" applyFont="1" applyFill="1" applyAlignment="1">
      <alignment horizontal="center"/>
    </xf>
    <xf numFmtId="0" fontId="0" fillId="7" borderId="0" xfId="0" applyFont="1" applyFill="1" applyAlignment="1">
      <alignment horizontal="center"/>
    </xf>
    <xf numFmtId="0" fontId="0" fillId="7" borderId="0" xfId="0" applyFont="1" applyFill="1"/>
    <xf numFmtId="0" fontId="0" fillId="4" borderId="0" xfId="0" applyFont="1" applyFill="1" applyProtection="1">
      <protection hidden="1"/>
    </xf>
    <xf numFmtId="0" fontId="0" fillId="9" borderId="0" xfId="0" applyFill="1"/>
    <xf numFmtId="0" fontId="27" fillId="8" borderId="2" xfId="0" applyFont="1" applyFill="1" applyBorder="1" applyProtection="1"/>
    <xf numFmtId="0" fontId="0" fillId="5" borderId="0" xfId="0" applyFont="1" applyFill="1" applyProtection="1">
      <protection hidden="1"/>
    </xf>
    <xf numFmtId="0" fontId="0" fillId="8" borderId="3" xfId="0" applyFill="1" applyBorder="1" applyAlignment="1"/>
    <xf numFmtId="0" fontId="0" fillId="8" borderId="4" xfId="0" applyFill="1" applyBorder="1" applyAlignment="1"/>
    <xf numFmtId="0" fontId="0" fillId="8" borderId="5" xfId="0" applyFill="1" applyBorder="1" applyAlignment="1"/>
  </cellXfs>
  <cellStyles count="2">
    <cellStyle name="Normale 2 2" xfId="1"/>
    <cellStyle name="Обычный" xfId="0" builtinId="0"/>
  </cellStyles>
  <dxfs count="2167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22"/>
        </patternFill>
      </fill>
    </dxf>
  </dxfs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14.png"/><Relationship Id="rId1" Type="http://schemas.openxmlformats.org/officeDocument/2006/relationships/image" Target="../media/image13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emf"/><Relationship Id="rId2" Type="http://schemas.openxmlformats.org/officeDocument/2006/relationships/image" Target="../media/image17.emf"/><Relationship Id="rId1" Type="http://schemas.openxmlformats.org/officeDocument/2006/relationships/image" Target="../media/image16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2117</xdr:colOff>
      <xdr:row>0</xdr:row>
      <xdr:rowOff>67735</xdr:rowOff>
    </xdr:from>
    <xdr:to>
      <xdr:col>4</xdr:col>
      <xdr:colOff>869950</xdr:colOff>
      <xdr:row>2</xdr:row>
      <xdr:rowOff>143938</xdr:rowOff>
    </xdr:to>
    <xdr:pic>
      <xdr:nvPicPr>
        <xdr:cNvPr id="1186" name="Рисунок 2" descr="Irsap_Logo_2013_scritta grigia">
          <a:extLst>
            <a:ext uri="{FF2B5EF4-FFF2-40B4-BE49-F238E27FC236}">
              <a16:creationId xmlns="" xmlns:a16="http://schemas.microsoft.com/office/drawing/2014/main" id="{5A8A1862-7BF6-4370-9E85-FEB80D99AB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6650" y="67735"/>
          <a:ext cx="1494367" cy="499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177802</xdr:colOff>
      <xdr:row>4</xdr:row>
      <xdr:rowOff>177800</xdr:rowOff>
    </xdr:from>
    <xdr:to>
      <xdr:col>4</xdr:col>
      <xdr:colOff>806452</xdr:colOff>
      <xdr:row>8</xdr:row>
      <xdr:rowOff>95251</xdr:rowOff>
    </xdr:to>
    <xdr:pic>
      <xdr:nvPicPr>
        <xdr:cNvPr id="1187" name="Рисунок 2">
          <a:extLst>
            <a:ext uri="{FF2B5EF4-FFF2-40B4-BE49-F238E27FC236}">
              <a16:creationId xmlns="" xmlns:a16="http://schemas.microsoft.com/office/drawing/2014/main" id="{0B9DBBF5-0E30-45A8-9D95-17474FEE4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8869" y="990600"/>
          <a:ext cx="628650" cy="6455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44450</xdr:colOff>
      <xdr:row>42</xdr:row>
      <xdr:rowOff>152400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1BE509B1-0E15-4A31-868E-D784FD5F1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798050" cy="68199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598828</xdr:colOff>
      <xdr:row>63</xdr:row>
      <xdr:rowOff>29883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368C789F-375E-4E02-BDAC-0963C0F4D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175063" cy="991347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7471</xdr:rowOff>
    </xdr:from>
    <xdr:to>
      <xdr:col>15</xdr:col>
      <xdr:colOff>16769</xdr:colOff>
      <xdr:row>151</xdr:row>
      <xdr:rowOff>112060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A63626CE-4EFF-4E0B-A7A6-691320E9D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91059"/>
          <a:ext cx="9205593" cy="139102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611292</xdr:colOff>
      <xdr:row>84</xdr:row>
      <xdr:rowOff>22411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A512EA6F-5624-497F-A7A7-5336C9F1F1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187527" cy="1320052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448236</xdr:colOff>
      <xdr:row>85</xdr:row>
      <xdr:rowOff>14937</xdr:rowOff>
    </xdr:from>
    <xdr:to>
      <xdr:col>5</xdr:col>
      <xdr:colOff>104589</xdr:colOff>
      <xdr:row>154</xdr:row>
      <xdr:rowOff>21287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4F8EE3CB-4D15-48FC-9672-3F1293DD6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36" y="13349937"/>
          <a:ext cx="2719294" cy="1083123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276411</xdr:colOff>
      <xdr:row>86</xdr:row>
      <xdr:rowOff>112059</xdr:rowOff>
    </xdr:from>
    <xdr:to>
      <xdr:col>14</xdr:col>
      <xdr:colOff>377362</xdr:colOff>
      <xdr:row>116</xdr:row>
      <xdr:rowOff>67235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EE19572A-4662-44B4-9ED5-03BD50B000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9352" y="13603941"/>
          <a:ext cx="5614245" cy="466164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577850</xdr:colOff>
      <xdr:row>87</xdr:row>
      <xdr:rowOff>6350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DBBFDD5C-1E80-41D5-828F-4D33B3E7C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721850" cy="138176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15</xdr:col>
      <xdr:colOff>400050</xdr:colOff>
      <xdr:row>135</xdr:row>
      <xdr:rowOff>146050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C92C5F6D-656C-430E-85F2-226BCD761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11250"/>
          <a:ext cx="9544050" cy="77660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15</xdr:col>
      <xdr:colOff>501650</xdr:colOff>
      <xdr:row>164</xdr:row>
      <xdr:rowOff>82550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2CCC253E-19BF-437B-A316-409407A88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907500"/>
          <a:ext cx="9645650" cy="42100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577850</xdr:colOff>
      <xdr:row>67</xdr:row>
      <xdr:rowOff>69850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5A4BC394-8012-4815-B3A4-72D66206E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721850" cy="107061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44450</xdr:colOff>
      <xdr:row>31</xdr:row>
      <xdr:rowOff>12700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132E944D-CC8F-4113-A349-95713EC68C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798050" cy="4933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6350</xdr:rowOff>
    </xdr:from>
    <xdr:to>
      <xdr:col>4</xdr:col>
      <xdr:colOff>177800</xdr:colOff>
      <xdr:row>14</xdr:row>
      <xdr:rowOff>19050</xdr:rowOff>
    </xdr:to>
    <xdr:pic>
      <xdr:nvPicPr>
        <xdr:cNvPr id="8193" name="Picture 1">
          <a:extLst>
            <a:ext uri="{FF2B5EF4-FFF2-40B4-BE49-F238E27FC236}">
              <a16:creationId xmlns="" xmlns:a16="http://schemas.microsoft.com/office/drawing/2014/main" id="{044110FF-4845-4B5C-8CF4-EDA790DAF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6300"/>
          <a:ext cx="2743200" cy="144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349250</xdr:colOff>
      <xdr:row>6</xdr:row>
      <xdr:rowOff>114300</xdr:rowOff>
    </xdr:from>
    <xdr:to>
      <xdr:col>9</xdr:col>
      <xdr:colOff>558796</xdr:colOff>
      <xdr:row>14</xdr:row>
      <xdr:rowOff>38100</xdr:rowOff>
    </xdr:to>
    <xdr:sp macro="" textlink="">
      <xdr:nvSpPr>
        <xdr:cNvPr id="6146" name="Rectangle 2">
          <a:extLst>
            <a:ext uri="{FF2B5EF4-FFF2-40B4-BE49-F238E27FC236}">
              <a16:creationId xmlns="" xmlns:a16="http://schemas.microsoft.com/office/drawing/2014/main" id="{65DB5975-AEA5-4F0D-80D9-CA56FDFEE10F}"/>
            </a:ext>
          </a:extLst>
        </xdr:cNvPr>
        <xdr:cNvSpPr>
          <a:spLocks noChangeArrowheads="1"/>
        </xdr:cNvSpPr>
      </xdr:nvSpPr>
      <xdr:spPr bwMode="auto">
        <a:xfrm>
          <a:off x="2876550" y="1143000"/>
          <a:ext cx="3397250" cy="119380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600" b="0" i="0" u="none" strike="noStrike" baseline="0">
              <a:solidFill>
                <a:srgbClr val="FF0000"/>
              </a:solidFill>
              <a:latin typeface="Arial"/>
              <a:cs typeface="Arial"/>
            </a:rPr>
            <a:t>В комплекте без дополнительной платы,    </a:t>
          </a:r>
        </a:p>
        <a:p>
          <a:pPr algn="l" rtl="0">
            <a:defRPr sz="1000"/>
          </a:pPr>
          <a:r>
            <a:rPr lang="ru-RU" sz="1600" b="0" i="0" u="none" strike="noStrike" baseline="0">
              <a:solidFill>
                <a:srgbClr val="FF0000"/>
              </a:solidFill>
              <a:latin typeface="Arial"/>
              <a:cs typeface="Arial"/>
            </a:rPr>
            <a:t>с 2013г в комплекте 4 шт. от</a:t>
          </a:r>
        </a:p>
        <a:p>
          <a:pPr algn="l" rtl="0">
            <a:defRPr sz="1000"/>
          </a:pPr>
          <a:r>
            <a:rPr lang="ru-RU" sz="1600" b="0" i="0" u="none" strike="noStrike" baseline="0">
              <a:solidFill>
                <a:srgbClr val="FF0000"/>
              </a:solidFill>
              <a:latin typeface="Arial"/>
              <a:cs typeface="Arial"/>
            </a:rPr>
            <a:t>5-ти секций радиатора</a:t>
          </a:r>
          <a:endParaRPr lang="ru-RU" sz="1200" b="0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200" b="0" i="0" u="none" strike="noStrike" baseline="0">
            <a:solidFill>
              <a:srgbClr val="FF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12700</xdr:colOff>
      <xdr:row>17</xdr:row>
      <xdr:rowOff>6350</xdr:rowOff>
    </xdr:from>
    <xdr:to>
      <xdr:col>4</xdr:col>
      <xdr:colOff>247650</xdr:colOff>
      <xdr:row>27</xdr:row>
      <xdr:rowOff>25400</xdr:rowOff>
    </xdr:to>
    <xdr:pic>
      <xdr:nvPicPr>
        <xdr:cNvPr id="8195" name="Picture 3">
          <a:extLst>
            <a:ext uri="{FF2B5EF4-FFF2-40B4-BE49-F238E27FC236}">
              <a16:creationId xmlns="" xmlns:a16="http://schemas.microsoft.com/office/drawing/2014/main" id="{6A25BACE-8EA3-42AE-83F8-55FD7F6E5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" y="2781300"/>
          <a:ext cx="2800350" cy="164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463550</xdr:colOff>
      <xdr:row>19</xdr:row>
      <xdr:rowOff>38100</xdr:rowOff>
    </xdr:from>
    <xdr:to>
      <xdr:col>9</xdr:col>
      <xdr:colOff>603236</xdr:colOff>
      <xdr:row>22</xdr:row>
      <xdr:rowOff>171526</xdr:rowOff>
    </xdr:to>
    <xdr:sp macro="" textlink="">
      <xdr:nvSpPr>
        <xdr:cNvPr id="6148" name="Rectangle 4">
          <a:extLst>
            <a:ext uri="{FF2B5EF4-FFF2-40B4-BE49-F238E27FC236}">
              <a16:creationId xmlns="" xmlns:a16="http://schemas.microsoft.com/office/drawing/2014/main" id="{9E6C0A5D-95A3-446C-9E7F-5471662934B7}"/>
            </a:ext>
          </a:extLst>
        </xdr:cNvPr>
        <xdr:cNvSpPr>
          <a:spLocks noChangeArrowheads="1"/>
        </xdr:cNvSpPr>
      </xdr:nvSpPr>
      <xdr:spPr bwMode="auto">
        <a:xfrm>
          <a:off x="2978150" y="3136900"/>
          <a:ext cx="3333750" cy="60325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600" b="0" i="0" u="none" strike="noStrike" baseline="0">
              <a:solidFill>
                <a:srgbClr val="FF0000"/>
              </a:solidFill>
              <a:latin typeface="Arial"/>
              <a:cs typeface="Arial"/>
            </a:rPr>
            <a:t>В комплекте без дополнительной платы</a:t>
          </a:r>
        </a:p>
        <a:p>
          <a:pPr algn="l" rtl="0">
            <a:lnSpc>
              <a:spcPts val="1500"/>
            </a:lnSpc>
            <a:defRPr sz="1000"/>
          </a:pPr>
          <a:endParaRPr lang="ru-RU" sz="1600" b="0" i="0" u="none" strike="noStrike" baseline="0">
            <a:solidFill>
              <a:srgbClr val="FF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12700</xdr:colOff>
      <xdr:row>6</xdr:row>
      <xdr:rowOff>76200</xdr:rowOff>
    </xdr:from>
    <xdr:to>
      <xdr:col>15</xdr:col>
      <xdr:colOff>609600</xdr:colOff>
      <xdr:row>21</xdr:row>
      <xdr:rowOff>19050</xdr:rowOff>
    </xdr:to>
    <xdr:pic>
      <xdr:nvPicPr>
        <xdr:cNvPr id="8197" name="Picture 5" descr="pack_3">
          <a:extLst>
            <a:ext uri="{FF2B5EF4-FFF2-40B4-BE49-F238E27FC236}">
              <a16:creationId xmlns="" xmlns:a16="http://schemas.microsoft.com/office/drawing/2014/main" id="{0E6EB717-C963-49D6-B46C-0CC731EB2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6200" y="1104900"/>
          <a:ext cx="3803650" cy="232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234950</xdr:colOff>
      <xdr:row>25</xdr:row>
      <xdr:rowOff>63500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63D019DF-F07F-48E4-9F8B-5EA91F7721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502150" cy="40386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13</xdr:col>
      <xdr:colOff>171450</xdr:colOff>
      <xdr:row>75</xdr:row>
      <xdr:rowOff>0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DBA263FD-72E0-4CDD-9073-34A644214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92600"/>
          <a:ext cx="8096250" cy="7620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412750</xdr:colOff>
      <xdr:row>6</xdr:row>
      <xdr:rowOff>69850</xdr:rowOff>
    </xdr:from>
    <xdr:to>
      <xdr:col>14</xdr:col>
      <xdr:colOff>25400</xdr:colOff>
      <xdr:row>24</xdr:row>
      <xdr:rowOff>114300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3D053ACD-860A-44D0-8820-538F559088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9950" y="1028700"/>
          <a:ext cx="3879850" cy="290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603250</xdr:colOff>
      <xdr:row>37</xdr:row>
      <xdr:rowOff>69850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53CA014-9581-43BC-A23D-0FB64F5ED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747250" cy="59436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F300"/>
  <sheetViews>
    <sheetView tabSelected="1" zoomScale="75" zoomScaleNormal="75" workbookViewId="0">
      <pane xSplit="6" ySplit="17" topLeftCell="G21" activePane="bottomRight" state="frozen"/>
      <selection pane="topRight" activeCell="G1" sqref="G1"/>
      <selection pane="bottomLeft" activeCell="A21" sqref="A21"/>
      <selection pane="bottomRight" activeCell="G21" sqref="G21"/>
    </sheetView>
  </sheetViews>
  <sheetFormatPr defaultColWidth="9.140625" defaultRowHeight="12.75"/>
  <cols>
    <col min="1" max="1" width="5.140625" style="6" customWidth="1"/>
    <col min="2" max="2" width="23.140625" style="6" customWidth="1"/>
    <col min="3" max="3" width="60.5703125" style="6" customWidth="1"/>
    <col min="4" max="4" width="9" style="6" customWidth="1"/>
    <col min="5" max="5" width="12.42578125" style="46" customWidth="1"/>
    <col min="6" max="6" width="1" style="6" customWidth="1"/>
    <col min="7" max="7" width="9.85546875" style="6" customWidth="1"/>
    <col min="8" max="8" width="7.5703125" style="6" bestFit="1" customWidth="1"/>
    <col min="9" max="9" width="7.85546875" style="6" customWidth="1"/>
    <col min="10" max="10" width="6.5703125" style="45" bestFit="1" customWidth="1"/>
    <col min="11" max="11" width="7.42578125" style="6" customWidth="1"/>
    <col min="12" max="12" width="5.28515625" style="45" bestFit="1" customWidth="1"/>
    <col min="13" max="13" width="15.85546875" style="6" customWidth="1"/>
    <col min="14" max="14" width="8.7109375" style="6" customWidth="1"/>
    <col min="15" max="15" width="14.7109375" style="47" customWidth="1"/>
    <col min="16" max="16" width="9.85546875" style="6" customWidth="1"/>
    <col min="17" max="17" width="8.140625" style="45" customWidth="1"/>
    <col min="18" max="18" width="8" style="6" customWidth="1"/>
    <col min="19" max="19" width="16.42578125" style="6" bestFit="1" customWidth="1"/>
    <col min="20" max="20" width="9.140625" style="6" customWidth="1"/>
    <col min="21" max="21" width="12.5703125" style="6" customWidth="1"/>
    <col min="22" max="22" width="9.85546875" style="6" customWidth="1"/>
    <col min="23" max="23" width="10.7109375" style="6" bestFit="1" customWidth="1"/>
    <col min="24" max="24" width="5.85546875" style="62" customWidth="1"/>
    <col min="25" max="25" width="9.140625" style="60" customWidth="1"/>
    <col min="26" max="26" width="41" style="6" customWidth="1"/>
    <col min="27" max="28" width="7.140625" style="53" customWidth="1"/>
    <col min="29" max="29" width="3.42578125" style="53" customWidth="1"/>
    <col min="30" max="30" width="8" style="53" customWidth="1"/>
    <col min="31" max="31" width="9.140625" style="63"/>
    <col min="32" max="32" width="9.140625" style="51"/>
    <col min="33" max="16384" width="9.140625" style="6"/>
  </cols>
  <sheetData>
    <row r="1" spans="1:32" ht="18">
      <c r="G1" s="80" t="s">
        <v>1</v>
      </c>
      <c r="H1" s="71" t="s">
        <v>2</v>
      </c>
      <c r="J1" s="80" t="s">
        <v>3</v>
      </c>
      <c r="K1" s="72">
        <v>1</v>
      </c>
      <c r="L1" s="69"/>
      <c r="M1" s="75" t="s">
        <v>217</v>
      </c>
      <c r="N1" s="98" t="s">
        <v>399</v>
      </c>
      <c r="O1" s="75"/>
      <c r="P1" s="98"/>
    </row>
    <row r="2" spans="1:32" ht="15.75">
      <c r="A2" s="25" t="s">
        <v>4</v>
      </c>
      <c r="B2" s="26" t="str">
        <f>IF($G2="","",$G2)</f>
        <v/>
      </c>
      <c r="C2" s="26"/>
      <c r="D2" s="26"/>
      <c r="G2" s="113"/>
      <c r="H2" s="114"/>
      <c r="I2" s="114"/>
      <c r="J2" s="114"/>
      <c r="K2" s="114"/>
      <c r="L2" s="115"/>
      <c r="O2" s="46"/>
      <c r="Z2" s="63"/>
    </row>
    <row r="3" spans="1:32" ht="15.75">
      <c r="A3" s="25" t="s">
        <v>5</v>
      </c>
      <c r="B3" s="26" t="str">
        <f>IF($G3="","",$G3)</f>
        <v/>
      </c>
      <c r="C3" s="26"/>
      <c r="D3" s="26"/>
      <c r="G3" s="113"/>
      <c r="H3" s="114"/>
      <c r="I3" s="114"/>
      <c r="J3" s="114"/>
      <c r="K3" s="114"/>
      <c r="L3" s="115"/>
      <c r="N3" s="70"/>
      <c r="O3" s="70" t="s">
        <v>6</v>
      </c>
      <c r="Z3" s="63"/>
    </row>
    <row r="4" spans="1:32" ht="15.75">
      <c r="A4" s="25"/>
      <c r="B4" s="47"/>
      <c r="C4" s="47"/>
      <c r="D4" s="47"/>
      <c r="G4" s="44" t="s">
        <v>7</v>
      </c>
      <c r="H4" s="73">
        <v>0</v>
      </c>
      <c r="I4" s="48"/>
      <c r="N4" s="81"/>
      <c r="O4" s="81" t="s">
        <v>400</v>
      </c>
      <c r="Z4" s="63"/>
    </row>
    <row r="5" spans="1:32" ht="15.75">
      <c r="A5" s="25" t="s">
        <v>8</v>
      </c>
      <c r="B5" s="27">
        <f ca="1">TODAY()</f>
        <v>44382</v>
      </c>
      <c r="C5" s="27"/>
      <c r="D5" s="27"/>
      <c r="G5" s="44"/>
      <c r="O5" s="45"/>
      <c r="Z5" s="63"/>
    </row>
    <row r="6" spans="1:32">
      <c r="A6" s="28"/>
      <c r="G6" s="6" t="s">
        <v>9</v>
      </c>
      <c r="O6" s="45"/>
      <c r="Z6" s="63"/>
    </row>
    <row r="7" spans="1:32" ht="15.75">
      <c r="A7" s="25" t="s">
        <v>10</v>
      </c>
      <c r="B7" s="29" t="s">
        <v>11</v>
      </c>
      <c r="C7" s="29"/>
      <c r="D7" s="29"/>
      <c r="G7" s="6" t="s">
        <v>219</v>
      </c>
      <c r="O7" s="99" t="s">
        <v>12</v>
      </c>
      <c r="P7" s="58" t="s">
        <v>13</v>
      </c>
      <c r="Q7" s="57"/>
      <c r="R7" s="58"/>
      <c r="S7" s="58"/>
      <c r="Z7" s="63"/>
    </row>
    <row r="8" spans="1:32">
      <c r="A8" s="28"/>
      <c r="B8" s="28"/>
      <c r="G8" s="6" t="s">
        <v>222</v>
      </c>
      <c r="O8" s="57"/>
      <c r="P8" s="59" t="s">
        <v>14</v>
      </c>
      <c r="Q8" s="57"/>
      <c r="R8" s="58"/>
      <c r="S8" s="58"/>
      <c r="Z8" s="63"/>
    </row>
    <row r="9" spans="1:32">
      <c r="A9" s="28"/>
      <c r="B9" s="28"/>
      <c r="G9" s="49" t="s">
        <v>291</v>
      </c>
      <c r="O9" s="57"/>
      <c r="P9" s="59" t="s">
        <v>293</v>
      </c>
      <c r="Q9" s="57"/>
      <c r="R9" s="58"/>
      <c r="S9" s="58"/>
      <c r="Y9" s="60" t="s">
        <v>15</v>
      </c>
      <c r="Z9" s="63"/>
      <c r="AE9" s="63" t="s">
        <v>15</v>
      </c>
    </row>
    <row r="10" spans="1:32">
      <c r="A10" s="24"/>
      <c r="B10" s="24"/>
      <c r="G10" s="50" t="s">
        <v>16</v>
      </c>
      <c r="H10" s="49"/>
      <c r="I10" s="49"/>
      <c r="J10" s="68"/>
      <c r="K10" s="49"/>
      <c r="O10" s="45"/>
      <c r="P10" s="59" t="s">
        <v>292</v>
      </c>
      <c r="Z10" s="63"/>
    </row>
    <row r="11" spans="1:32">
      <c r="G11" s="50" t="s">
        <v>218</v>
      </c>
      <c r="O11" s="45"/>
      <c r="S11" s="51"/>
    </row>
    <row r="12" spans="1:32" ht="15.75">
      <c r="A12" s="30" t="s">
        <v>17</v>
      </c>
      <c r="B12" s="31"/>
      <c r="G12" s="50" t="s">
        <v>220</v>
      </c>
      <c r="O12" s="45"/>
      <c r="S12" s="51" t="str">
        <f>"'"&amp;S$13&amp;"'!"</f>
        <v>'pricelist'!</v>
      </c>
    </row>
    <row r="13" spans="1:32" s="24" customFormat="1" ht="15.75">
      <c r="A13" s="31" t="s">
        <v>18</v>
      </c>
      <c r="B13" s="31"/>
      <c r="E13" s="32"/>
      <c r="G13" s="50"/>
      <c r="H13" s="6"/>
      <c r="I13" s="6"/>
      <c r="J13" s="45"/>
      <c r="K13" s="6"/>
      <c r="L13" s="45"/>
      <c r="M13" s="6"/>
      <c r="N13" s="6"/>
      <c r="O13" s="45"/>
      <c r="P13" s="6"/>
      <c r="Q13" s="45"/>
      <c r="R13" s="6"/>
      <c r="S13" s="51" t="s">
        <v>19</v>
      </c>
      <c r="T13" s="6"/>
      <c r="U13" s="48"/>
      <c r="V13" s="48"/>
      <c r="W13" s="6"/>
      <c r="X13" s="67"/>
      <c r="Y13" s="61"/>
      <c r="AA13" s="54"/>
      <c r="AB13" s="54"/>
      <c r="AC13" s="54"/>
      <c r="AD13" s="54"/>
      <c r="AE13" s="64"/>
      <c r="AF13" s="55"/>
    </row>
    <row r="14" spans="1:32" s="24" customFormat="1" ht="15.75" hidden="1">
      <c r="A14" s="31"/>
      <c r="B14" s="31"/>
      <c r="E14" s="32"/>
      <c r="G14" s="100"/>
      <c r="H14" s="66"/>
      <c r="I14" s="66"/>
      <c r="J14" s="101"/>
      <c r="K14" s="66"/>
      <c r="L14" s="101"/>
      <c r="M14" s="66"/>
      <c r="N14" s="66"/>
      <c r="O14" s="101"/>
      <c r="P14" s="66"/>
      <c r="Q14" s="101"/>
      <c r="R14" s="66"/>
      <c r="S14" s="66" t="str">
        <f>VLOOKUP($S$17,Ref!$T:$U,2,0)</f>
        <v>$M:$M</v>
      </c>
      <c r="T14" s="66"/>
      <c r="U14" s="102"/>
      <c r="V14" s="102"/>
      <c r="W14" s="66"/>
      <c r="X14" s="103"/>
      <c r="Y14" s="104"/>
      <c r="AA14" s="54"/>
      <c r="AB14" s="54"/>
      <c r="AC14" s="54"/>
      <c r="AD14" s="105"/>
    </row>
    <row r="15" spans="1:32" s="66" customFormat="1" hidden="1">
      <c r="C15" s="66" t="s">
        <v>20</v>
      </c>
      <c r="E15" s="106"/>
      <c r="G15" s="66" t="s">
        <v>21</v>
      </c>
      <c r="H15" s="66" t="s">
        <v>22</v>
      </c>
      <c r="J15" s="101"/>
      <c r="L15" s="66" t="s">
        <v>23</v>
      </c>
      <c r="O15" s="101" t="s">
        <v>24</v>
      </c>
      <c r="Q15" s="101"/>
      <c r="S15" s="66" t="s">
        <v>25</v>
      </c>
      <c r="U15" s="66" t="s">
        <v>26</v>
      </c>
      <c r="X15" s="107"/>
      <c r="Y15" s="108"/>
      <c r="Z15" s="66" t="s">
        <v>27</v>
      </c>
      <c r="AA15" s="53"/>
      <c r="AB15" s="53"/>
      <c r="AC15" s="53"/>
      <c r="AD15" s="109"/>
    </row>
    <row r="16" spans="1:32" s="45" customFormat="1" ht="38.25">
      <c r="A16" s="33" t="s">
        <v>28</v>
      </c>
      <c r="B16" s="33" t="s">
        <v>29</v>
      </c>
      <c r="C16" s="33" t="s">
        <v>30</v>
      </c>
      <c r="D16" s="33" t="s">
        <v>31</v>
      </c>
      <c r="E16" s="34" t="str">
        <f>"Стоимость, "&amp;$H$1</f>
        <v>Стоимость, Евро</v>
      </c>
      <c r="G16" s="35" t="s">
        <v>32</v>
      </c>
      <c r="H16" s="35" t="s">
        <v>33</v>
      </c>
      <c r="I16" s="35" t="s">
        <v>34</v>
      </c>
      <c r="J16" s="35" t="s">
        <v>35</v>
      </c>
      <c r="K16" s="35" t="s">
        <v>221</v>
      </c>
      <c r="L16" s="35" t="s">
        <v>36</v>
      </c>
      <c r="M16" s="35" t="s">
        <v>224</v>
      </c>
      <c r="N16" s="35" t="s">
        <v>37</v>
      </c>
      <c r="O16" s="35" t="s">
        <v>38</v>
      </c>
      <c r="P16" s="35" t="s">
        <v>223</v>
      </c>
      <c r="Q16" s="35" t="s">
        <v>31</v>
      </c>
      <c r="R16" s="35" t="s">
        <v>39</v>
      </c>
      <c r="S16" s="35" t="s">
        <v>40</v>
      </c>
      <c r="T16" s="35" t="s">
        <v>41</v>
      </c>
      <c r="U16" s="35" t="s">
        <v>42</v>
      </c>
      <c r="V16" s="35" t="s">
        <v>43</v>
      </c>
      <c r="W16" s="35" t="s">
        <v>44</v>
      </c>
      <c r="X16" s="62"/>
      <c r="Y16" s="62"/>
      <c r="Z16" s="36" t="s">
        <v>45</v>
      </c>
      <c r="AA16" s="56"/>
      <c r="AB16" s="56"/>
      <c r="AC16" s="56"/>
      <c r="AD16" s="56"/>
      <c r="AE16" s="65"/>
      <c r="AF16" s="52"/>
    </row>
    <row r="17" spans="1:32" ht="25.5">
      <c r="A17" s="37"/>
      <c r="B17" s="37"/>
      <c r="C17" s="77" t="s">
        <v>46</v>
      </c>
      <c r="D17" s="76">
        <f>SUM($D$18:$D$114)</f>
        <v>0</v>
      </c>
      <c r="E17" s="34">
        <f>SUM($E$18:$E$65533)</f>
        <v>0</v>
      </c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5">
        <f>SUM($Q$18:$Q$114)</f>
        <v>0</v>
      </c>
      <c r="R17" s="38"/>
      <c r="S17" s="74" t="s">
        <v>90</v>
      </c>
      <c r="T17" s="35">
        <f>SUM($T$18:$T$114)</f>
        <v>0</v>
      </c>
      <c r="U17" s="37"/>
      <c r="V17" s="37"/>
      <c r="W17" s="37"/>
      <c r="Z17" s="39" t="s">
        <v>48</v>
      </c>
      <c r="AA17" s="53" t="s">
        <v>49</v>
      </c>
      <c r="AB17" s="53" t="s">
        <v>50</v>
      </c>
    </row>
    <row r="18" spans="1:32" s="85" customFormat="1" ht="16.5">
      <c r="A18" s="82" t="str">
        <f>IF($C18="","",A17+1)</f>
        <v/>
      </c>
      <c r="B18" s="83" t="str">
        <f>IF($Z18="",IF($G18="","","RR"&amp;LEFT($G18,1)&amp;$H18&amp;IF($J18&lt;=9,"0"&amp;$J18,$J18)&amp;$L18&amp;"A4"&amp;LEFT($O18,2)&amp;"N"),VLOOKUP($Z18,Ref!$AE:$AG,3,0)&amp;$L18)</f>
        <v/>
      </c>
      <c r="C18" s="83" t="str">
        <f>IF($Z18="",IF($G18="","","RR"&amp;LEFT($G18,1)&amp;" "&amp;$H18&amp;", секций "&amp;$J18&amp;", цвет "&amp;$L18&amp;", подкл. "&amp;LEFT($O18,3)&amp;", "&amp;$U18),$Z18&amp;" "&amp;$L18)</f>
        <v/>
      </c>
      <c r="D18" s="82" t="str">
        <f t="shared" ref="D18:D81" si="0">IF($Z18="",IF($G18="","",$Q18),$Q18)</f>
        <v/>
      </c>
      <c r="E18" s="84" t="str">
        <f>IF($Z18="",IF($G18="","",$D18*$W18*$K$1),VLOOKUP($Z18,Ref!$AE:$AG,2,0)*$Q18*$K$1*(1-$H$4/100))</f>
        <v/>
      </c>
      <c r="G18" s="86"/>
      <c r="H18" s="86"/>
      <c r="I18" s="87">
        <f>SUMIF(pricelist!$W:$W,'подбор радиатора TESI'!$AA18,pricelist!$J:$J)</f>
        <v>0</v>
      </c>
      <c r="J18" s="88"/>
      <c r="K18" s="87">
        <f>$J18*45</f>
        <v>0</v>
      </c>
      <c r="L18" s="86"/>
      <c r="M18" s="89" t="str">
        <f>IF($L18="","",VLOOKUP($L18,Ref!$D:$J,7,0))</f>
        <v/>
      </c>
      <c r="N18" s="90">
        <f>SUMIF(Ref!$D:$D,'подбор радиатора TESI'!$L:$L,Ref!$E:$E)</f>
        <v>0</v>
      </c>
      <c r="O18" s="111"/>
      <c r="P18" s="90">
        <f>SUMIF(Ref!$F:$F,'подбор радиатора TESI'!$O:$O,Ref!$G:$G)</f>
        <v>0</v>
      </c>
      <c r="Q18" s="88"/>
      <c r="R18" s="90">
        <f>SUMIF(pricelist!$W:$W,'подбор радиатора TESI'!$AA:$AA,pricelist!$K:$K)*$J18</f>
        <v>0</v>
      </c>
      <c r="S18" s="90">
        <f ca="1">SUMIF(pricelist!$W:$W,$AA:$AA,INDIRECT($S$12&amp;$S$14))*$J18</f>
        <v>0</v>
      </c>
      <c r="T18" s="92">
        <f t="shared" ref="T18:T81" si="1">$J18*$Q18</f>
        <v>0</v>
      </c>
      <c r="U18" s="86"/>
      <c r="V18" s="90">
        <f>SUMIF(Ref!$H:$H,'подбор радиатора TESI'!$U:$U,Ref!$I:$I)</f>
        <v>0</v>
      </c>
      <c r="W18" s="90">
        <f>(($N18*SUMIF(pricelist!$W:$W,'подбор радиатора TESI'!$AA:$AA,pricelist!$S:$S)*$J18)+$P18+IF($U18="радиусный",$V18*$J18,$V18)+IF($J18&gt;$AC18,31*1.13,0))*(1-$H$4/100)</f>
        <v>0</v>
      </c>
      <c r="X18" s="93"/>
      <c r="Y18" s="94"/>
      <c r="Z18" s="91"/>
      <c r="AA18" s="95" t="str">
        <f>LEFT($G18,1)&amp;"/"&amp;$H18</f>
        <v>/</v>
      </c>
      <c r="AB18" s="95" t="str">
        <f>LEFT($G18,1)&amp;"/"&amp;$H18</f>
        <v>/</v>
      </c>
      <c r="AC18" s="95">
        <f>SUMIF(Ref!$R:$R,'подбор радиатора TESI'!$AB:$AB,Ref!$Q:$Q)</f>
        <v>0</v>
      </c>
      <c r="AD18" s="95">
        <f>IF($Z18="",1,0)</f>
        <v>1</v>
      </c>
      <c r="AE18" s="96"/>
      <c r="AF18" s="97"/>
    </row>
    <row r="19" spans="1:32" s="85" customFormat="1" ht="16.5">
      <c r="A19" s="82" t="str">
        <f t="shared" ref="A19:A82" si="2">IF($C19="","",A18+1)</f>
        <v/>
      </c>
      <c r="B19" s="83" t="str">
        <f>IF($Z19="",IF($G19="","","RR"&amp;LEFT($G19,1)&amp;$H19&amp;IF($J19&lt;=9,"0"&amp;$J19,$J19)&amp;$L19&amp;"A4"&amp;LEFT($O19,2)&amp;"N"),VLOOKUP($Z19,Ref!$AE:$AG,3,0)&amp;$L19)</f>
        <v/>
      </c>
      <c r="C19" s="83" t="str">
        <f t="shared" ref="C19:C82" si="3">IF($Z19="",IF($G19="","","RR"&amp;LEFT($G19,1)&amp;" "&amp;$H19&amp;", секций "&amp;$J19&amp;", цвет "&amp;$L19&amp;", подкл. "&amp;LEFT($O19,3)&amp;", "&amp;$U19),$Z19&amp;" "&amp;$L19)</f>
        <v/>
      </c>
      <c r="D19" s="82" t="str">
        <f t="shared" si="0"/>
        <v/>
      </c>
      <c r="E19" s="84" t="str">
        <f>IF($Z19="",IF($G19="","",$D19*$W19*$K$1),VLOOKUP($Z19,Ref!$AE:$AG,2,0)*$Q19*$K$1*(1-$H$4/100))</f>
        <v/>
      </c>
      <c r="G19" s="111"/>
      <c r="H19" s="111"/>
      <c r="I19" s="87">
        <f>SUMIF(pricelist!$W:$W,'подбор радиатора TESI'!$AA19,pricelist!$J:$J)</f>
        <v>0</v>
      </c>
      <c r="J19" s="88"/>
      <c r="K19" s="87">
        <f t="shared" ref="K19:K82" si="4">$J19*45</f>
        <v>0</v>
      </c>
      <c r="L19" s="111"/>
      <c r="M19" s="89" t="str">
        <f>IF($L19="","",VLOOKUP($L19,Ref!$D:$J,7,0))</f>
        <v/>
      </c>
      <c r="N19" s="90">
        <f>SUMIF(Ref!$D:$D,'подбор радиатора TESI'!$L:$L,Ref!$E:$E)</f>
        <v>0</v>
      </c>
      <c r="O19" s="111"/>
      <c r="P19" s="90">
        <f>SUMIF(Ref!$F:$F,'подбор радиатора TESI'!$O:$O,Ref!$G:$G)</f>
        <v>0</v>
      </c>
      <c r="Q19" s="88"/>
      <c r="R19" s="90">
        <f>SUMIF(pricelist!$W:$W,'подбор радиатора TESI'!$AA:$AA,pricelist!$K:$K)*$J19</f>
        <v>0</v>
      </c>
      <c r="S19" s="90">
        <f ca="1">SUMIF(pricelist!$W:$W,$AA:$AA,INDIRECT($S$12&amp;$S$14))*$J19</f>
        <v>0</v>
      </c>
      <c r="T19" s="92">
        <f t="shared" si="1"/>
        <v>0</v>
      </c>
      <c r="U19" s="86"/>
      <c r="V19" s="90">
        <f>SUMIF(Ref!$H:$H,'подбор радиатора TESI'!$U:$U,Ref!$I:$I)</f>
        <v>0</v>
      </c>
      <c r="W19" s="90">
        <f>(($N19*SUMIF(pricelist!$W:$W,'подбор радиатора TESI'!$AA:$AA,pricelist!$S:$S)*$J19)+$P19+IF($U19="радиусный",$V19*$J19,$V19)+IF($J19&gt;$AC19,31*1.13,0))*(1-$H$4/100)</f>
        <v>0</v>
      </c>
      <c r="X19" s="93"/>
      <c r="Y19" s="94"/>
      <c r="Z19" s="91"/>
      <c r="AA19" s="95" t="str">
        <f t="shared" ref="AA19:AB50" si="5">LEFT($G19,1)&amp;"/"&amp;$H19</f>
        <v>/</v>
      </c>
      <c r="AB19" s="95" t="str">
        <f t="shared" si="5"/>
        <v>/</v>
      </c>
      <c r="AC19" s="95">
        <f>SUMIF(Ref!$R:$R,'подбор радиатора TESI'!$AB:$AB,Ref!$Q:$Q)</f>
        <v>0</v>
      </c>
      <c r="AD19" s="95">
        <f t="shared" ref="AD19:AD82" si="6">IF($Z19="",1,0)</f>
        <v>1</v>
      </c>
      <c r="AE19" s="96"/>
      <c r="AF19" s="97"/>
    </row>
    <row r="20" spans="1:32" s="85" customFormat="1" ht="16.5">
      <c r="A20" s="82" t="str">
        <f t="shared" si="2"/>
        <v/>
      </c>
      <c r="B20" s="83" t="str">
        <f>IF($Z20="",IF($G20="","","RR"&amp;LEFT($G20,1)&amp;$H20&amp;IF($J20&lt;=9,"0"&amp;$J20,$J20)&amp;$L20&amp;"A4"&amp;LEFT($O20,2)&amp;"N"),VLOOKUP($Z20,Ref!$AE:$AG,3,0)&amp;$L20)</f>
        <v/>
      </c>
      <c r="C20" s="83" t="str">
        <f t="shared" si="3"/>
        <v/>
      </c>
      <c r="D20" s="82" t="str">
        <f t="shared" si="0"/>
        <v/>
      </c>
      <c r="E20" s="84" t="str">
        <f>IF($Z20="",IF($G20="","",$D20*$W20*$K$1),VLOOKUP($Z20,Ref!$AE:$AG,2,0)*$Q20*$K$1*(1-$H$4/100))</f>
        <v/>
      </c>
      <c r="G20" s="111"/>
      <c r="H20" s="111"/>
      <c r="I20" s="87">
        <f>SUMIF(pricelist!$W:$W,'подбор радиатора TESI'!$AA20,pricelist!$J:$J)</f>
        <v>0</v>
      </c>
      <c r="J20" s="88"/>
      <c r="K20" s="87">
        <f t="shared" si="4"/>
        <v>0</v>
      </c>
      <c r="L20" s="111"/>
      <c r="M20" s="89" t="str">
        <f>IF($L20="","",VLOOKUP($L20,Ref!$D:$J,7,0))</f>
        <v/>
      </c>
      <c r="N20" s="90">
        <f>SUMIF(Ref!$D:$D,'подбор радиатора TESI'!$L:$L,Ref!$E:$E)</f>
        <v>0</v>
      </c>
      <c r="O20" s="111"/>
      <c r="P20" s="90">
        <f>SUMIF(Ref!$F:$F,'подбор радиатора TESI'!$O:$O,Ref!$G:$G)</f>
        <v>0</v>
      </c>
      <c r="Q20" s="88"/>
      <c r="R20" s="90">
        <f>SUMIF(pricelist!$W:$W,'подбор радиатора TESI'!$AA:$AA,pricelist!$K:$K)*$J20</f>
        <v>0</v>
      </c>
      <c r="S20" s="90">
        <f ca="1">SUMIF(pricelist!$W:$W,$AA:$AA,INDIRECT($S$12&amp;$S$14))*$J20</f>
        <v>0</v>
      </c>
      <c r="T20" s="92">
        <f t="shared" si="1"/>
        <v>0</v>
      </c>
      <c r="U20" s="86"/>
      <c r="V20" s="90">
        <f>SUMIF(Ref!$H:$H,'подбор радиатора TESI'!$U:$U,Ref!$I:$I)</f>
        <v>0</v>
      </c>
      <c r="W20" s="90">
        <f>(($N20*SUMIF(pricelist!$W:$W,'подбор радиатора TESI'!$AA:$AA,pricelist!$S:$S)*$J20)+$P20+IF($U20="радиусный",$V20*$J20,$V20)+IF($J20&gt;$AC20,31*1.13,0))*(1-$H$4/100)</f>
        <v>0</v>
      </c>
      <c r="X20" s="93"/>
      <c r="Y20" s="94"/>
      <c r="Z20" s="91"/>
      <c r="AA20" s="95" t="str">
        <f t="shared" si="5"/>
        <v>/</v>
      </c>
      <c r="AB20" s="95" t="str">
        <f t="shared" si="5"/>
        <v>/</v>
      </c>
      <c r="AC20" s="95">
        <f>SUMIF(Ref!$R:$R,'подбор радиатора TESI'!$AB:$AB,Ref!$Q:$Q)</f>
        <v>0</v>
      </c>
      <c r="AD20" s="95">
        <f t="shared" si="6"/>
        <v>1</v>
      </c>
      <c r="AE20" s="96"/>
      <c r="AF20" s="97"/>
    </row>
    <row r="21" spans="1:32" s="85" customFormat="1" ht="16.5">
      <c r="A21" s="82" t="str">
        <f t="shared" si="2"/>
        <v/>
      </c>
      <c r="B21" s="83" t="str">
        <f>IF($Z21="",IF($G21="","","RR"&amp;LEFT($G21,1)&amp;$H21&amp;IF($J21&lt;=9,"0"&amp;$J21,$J21)&amp;$L21&amp;"A4"&amp;LEFT($O21,2)&amp;"N"),VLOOKUP($Z21,Ref!$AE:$AG,3,0)&amp;$L21)</f>
        <v/>
      </c>
      <c r="C21" s="83" t="str">
        <f t="shared" si="3"/>
        <v/>
      </c>
      <c r="D21" s="82" t="str">
        <f t="shared" si="0"/>
        <v/>
      </c>
      <c r="E21" s="84" t="str">
        <f>IF($Z21="",IF($G21="","",$D21*$W21*$K$1),VLOOKUP($Z21,Ref!$AE:$AG,2,0)*$Q21*$K$1*(1-$H$4/100))</f>
        <v/>
      </c>
      <c r="G21" s="111"/>
      <c r="H21" s="111"/>
      <c r="I21" s="87">
        <f>SUMIF(pricelist!$W:$W,'подбор радиатора TESI'!$AA21,pricelist!$J:$J)</f>
        <v>0</v>
      </c>
      <c r="J21" s="88"/>
      <c r="K21" s="87">
        <f t="shared" si="4"/>
        <v>0</v>
      </c>
      <c r="L21" s="86"/>
      <c r="M21" s="89" t="str">
        <f>IF($L21="","",VLOOKUP($L21,Ref!$D:$J,7,0))</f>
        <v/>
      </c>
      <c r="N21" s="90">
        <f>SUMIF(Ref!$D:$D,'подбор радиатора TESI'!$L:$L,Ref!$E:$E)</f>
        <v>0</v>
      </c>
      <c r="O21" s="111"/>
      <c r="P21" s="90">
        <f>SUMIF(Ref!$F:$F,'подбор радиатора TESI'!$O:$O,Ref!$G:$G)</f>
        <v>0</v>
      </c>
      <c r="Q21" s="88"/>
      <c r="R21" s="90">
        <f>SUMIF(pricelist!$W:$W,'подбор радиатора TESI'!$AA:$AA,pricelist!$K:$K)*$J21</f>
        <v>0</v>
      </c>
      <c r="S21" s="90">
        <f ca="1">SUMIF(pricelist!$W:$W,$AA:$AA,INDIRECT($S$12&amp;$S$14))*$J21</f>
        <v>0</v>
      </c>
      <c r="T21" s="92">
        <f t="shared" si="1"/>
        <v>0</v>
      </c>
      <c r="U21" s="86"/>
      <c r="V21" s="90">
        <f>SUMIF(Ref!$H:$H,'подбор радиатора TESI'!$U:$U,Ref!$I:$I)</f>
        <v>0</v>
      </c>
      <c r="W21" s="90">
        <f>(($N21*SUMIF(pricelist!$W:$W,'подбор радиатора TESI'!$AA:$AA,pricelist!$S:$S)*$J21)+$P21+IF($U21="радиусный",$V21*$J21,$V21)+IF($J21&gt;$AC21,31*1.13,0))*(1-$H$4/100)</f>
        <v>0</v>
      </c>
      <c r="X21" s="93"/>
      <c r="Y21" s="94"/>
      <c r="Z21" s="91"/>
      <c r="AA21" s="95" t="str">
        <f t="shared" si="5"/>
        <v>/</v>
      </c>
      <c r="AB21" s="95" t="str">
        <f t="shared" si="5"/>
        <v>/</v>
      </c>
      <c r="AC21" s="95">
        <f>SUMIF(Ref!$R:$R,'подбор радиатора TESI'!$AB:$AB,Ref!$Q:$Q)</f>
        <v>0</v>
      </c>
      <c r="AD21" s="95">
        <f t="shared" si="6"/>
        <v>1</v>
      </c>
      <c r="AE21" s="96"/>
      <c r="AF21" s="97"/>
    </row>
    <row r="22" spans="1:32" s="85" customFormat="1" ht="16.5">
      <c r="A22" s="82" t="str">
        <f t="shared" si="2"/>
        <v/>
      </c>
      <c r="B22" s="83" t="str">
        <f>IF($Z22="",IF($G22="","","RR"&amp;LEFT($G22,1)&amp;$H22&amp;IF($J22&lt;=9,"0"&amp;$J22,$J22)&amp;$L22&amp;"A4"&amp;LEFT($O22,2)&amp;"N"),VLOOKUP($Z22,Ref!$AE:$AG,3,0)&amp;$L22)</f>
        <v/>
      </c>
      <c r="C22" s="83" t="str">
        <f t="shared" si="3"/>
        <v/>
      </c>
      <c r="D22" s="82" t="str">
        <f t="shared" si="0"/>
        <v/>
      </c>
      <c r="E22" s="84" t="str">
        <f>IF($Z22="",IF($G22="","",$D22*$W22*$K$1),VLOOKUP($Z22,Ref!$AE:$AG,2,0)*$Q22*$K$1*(1-$H$4/100))</f>
        <v/>
      </c>
      <c r="G22" s="86"/>
      <c r="H22" s="86"/>
      <c r="I22" s="87">
        <f>SUMIF(pricelist!$W:$W,'подбор радиатора TESI'!$AA22,pricelist!$J:$J)</f>
        <v>0</v>
      </c>
      <c r="J22" s="88"/>
      <c r="K22" s="87">
        <f t="shared" si="4"/>
        <v>0</v>
      </c>
      <c r="L22" s="86"/>
      <c r="M22" s="89" t="str">
        <f>IF($L22="","",VLOOKUP($L22,Ref!$D:$J,7,0))</f>
        <v/>
      </c>
      <c r="N22" s="90">
        <f>SUMIF(Ref!$D:$D,'подбор радиатора TESI'!$L:$L,Ref!$E:$E)</f>
        <v>0</v>
      </c>
      <c r="O22" s="86"/>
      <c r="P22" s="90">
        <f>SUMIF(Ref!$F:$F,'подбор радиатора TESI'!$O:$O,Ref!$G:$G)</f>
        <v>0</v>
      </c>
      <c r="Q22" s="88"/>
      <c r="R22" s="90">
        <f>SUMIF(pricelist!$W:$W,'подбор радиатора TESI'!$AA:$AA,pricelist!$K:$K)*$J22</f>
        <v>0</v>
      </c>
      <c r="S22" s="90">
        <f ca="1">SUMIF(pricelist!$W:$W,$AA:$AA,INDIRECT($S$12&amp;$S$14))*$J22</f>
        <v>0</v>
      </c>
      <c r="T22" s="92">
        <f t="shared" si="1"/>
        <v>0</v>
      </c>
      <c r="U22" s="86"/>
      <c r="V22" s="90">
        <f>SUMIF(Ref!$H:$H,'подбор радиатора TESI'!$U:$U,Ref!$I:$I)</f>
        <v>0</v>
      </c>
      <c r="W22" s="90">
        <f>(($N22*SUMIF(pricelist!$W:$W,'подбор радиатора TESI'!$AA:$AA,pricelist!$S:$S)*$J22)+$P22+IF($U22="радиусный",$V22*$J22,$V22)+IF($J22&gt;$AC22,31*1.13,0))*(1-$H$4/100)</f>
        <v>0</v>
      </c>
      <c r="X22" s="93"/>
      <c r="Y22" s="94"/>
      <c r="Z22" s="91"/>
      <c r="AA22" s="95" t="str">
        <f t="shared" si="5"/>
        <v>/</v>
      </c>
      <c r="AB22" s="95" t="str">
        <f t="shared" si="5"/>
        <v>/</v>
      </c>
      <c r="AC22" s="95">
        <f>SUMIF(Ref!$R:$R,'подбор радиатора TESI'!$AB:$AB,Ref!$Q:$Q)</f>
        <v>0</v>
      </c>
      <c r="AD22" s="95">
        <f t="shared" si="6"/>
        <v>1</v>
      </c>
      <c r="AE22" s="96"/>
      <c r="AF22" s="97"/>
    </row>
    <row r="23" spans="1:32" s="85" customFormat="1" ht="16.5">
      <c r="A23" s="82" t="str">
        <f t="shared" si="2"/>
        <v/>
      </c>
      <c r="B23" s="83" t="str">
        <f>IF($Z23="",IF($G23="","","RR"&amp;LEFT($G23,1)&amp;$H23&amp;IF($J23&lt;=9,"0"&amp;$J23,$J23)&amp;$L23&amp;"A4"&amp;LEFT($O23,2)&amp;"N"),VLOOKUP($Z23,Ref!$AE:$AG,3,0)&amp;$L23)</f>
        <v/>
      </c>
      <c r="C23" s="83" t="str">
        <f t="shared" si="3"/>
        <v/>
      </c>
      <c r="D23" s="82" t="str">
        <f t="shared" si="0"/>
        <v/>
      </c>
      <c r="E23" s="84" t="str">
        <f>IF($Z23="",IF($G23="","",$D23*$W23*$K$1),VLOOKUP($Z23,Ref!$AE:$AG,2,0)*$Q23*$K$1*(1-$H$4/100))</f>
        <v/>
      </c>
      <c r="G23" s="86"/>
      <c r="H23" s="86"/>
      <c r="I23" s="87">
        <f>SUMIF(pricelist!$W:$W,'подбор радиатора TESI'!$AA23,pricelist!$J:$J)</f>
        <v>0</v>
      </c>
      <c r="J23" s="88"/>
      <c r="K23" s="87">
        <f t="shared" si="4"/>
        <v>0</v>
      </c>
      <c r="L23" s="86"/>
      <c r="M23" s="89" t="str">
        <f>IF($L23="","",VLOOKUP($L23,Ref!$D:$J,7,0))</f>
        <v/>
      </c>
      <c r="N23" s="90">
        <f>SUMIF(Ref!$D:$D,'подбор радиатора TESI'!$L:$L,Ref!$E:$E)</f>
        <v>0</v>
      </c>
      <c r="O23" s="86"/>
      <c r="P23" s="90">
        <f>SUMIF(Ref!$F:$F,'подбор радиатора TESI'!$O:$O,Ref!$G:$G)</f>
        <v>0</v>
      </c>
      <c r="Q23" s="88"/>
      <c r="R23" s="90">
        <f>SUMIF(pricelist!$W:$W,'подбор радиатора TESI'!$AA:$AA,pricelist!$K:$K)*$J23</f>
        <v>0</v>
      </c>
      <c r="S23" s="90">
        <f ca="1">SUMIF(pricelist!$W:$W,$AA:$AA,INDIRECT($S$12&amp;$S$14))*$J23</f>
        <v>0</v>
      </c>
      <c r="T23" s="92">
        <f t="shared" si="1"/>
        <v>0</v>
      </c>
      <c r="U23" s="86"/>
      <c r="V23" s="90">
        <f>SUMIF(Ref!$H:$H,'подбор радиатора TESI'!$U:$U,Ref!$I:$I)</f>
        <v>0</v>
      </c>
      <c r="W23" s="90">
        <f>(($N23*SUMIF(pricelist!$W:$W,'подбор радиатора TESI'!$AA:$AA,pricelist!$S:$S)*$J23)+$P23+IF($U23="радиусный",$V23*$J23,$V23)+IF($J23&gt;$AC23,31*1.13,0))*(1-$H$4/100)</f>
        <v>0</v>
      </c>
      <c r="X23" s="93"/>
      <c r="Y23" s="94"/>
      <c r="Z23" s="91"/>
      <c r="AA23" s="95" t="str">
        <f t="shared" si="5"/>
        <v>/</v>
      </c>
      <c r="AB23" s="95" t="str">
        <f t="shared" si="5"/>
        <v>/</v>
      </c>
      <c r="AC23" s="95">
        <f>SUMIF(Ref!$R:$R,'подбор радиатора TESI'!$AB:$AB,Ref!$Q:$Q)</f>
        <v>0</v>
      </c>
      <c r="AD23" s="95">
        <f t="shared" si="6"/>
        <v>1</v>
      </c>
      <c r="AE23" s="96"/>
      <c r="AF23" s="97"/>
    </row>
    <row r="24" spans="1:32" s="85" customFormat="1" ht="16.5">
      <c r="A24" s="82" t="str">
        <f t="shared" si="2"/>
        <v/>
      </c>
      <c r="B24" s="83" t="str">
        <f>IF($Z24="",IF($G24="","","RR"&amp;LEFT($G24,1)&amp;$H24&amp;IF($J24&lt;=9,"0"&amp;$J24,$J24)&amp;$L24&amp;"A4"&amp;LEFT($O24,2)&amp;"N"),VLOOKUP($Z24,Ref!$AE:$AG,3,0)&amp;$L24)</f>
        <v/>
      </c>
      <c r="C24" s="83" t="str">
        <f t="shared" si="3"/>
        <v/>
      </c>
      <c r="D24" s="82" t="str">
        <f t="shared" si="0"/>
        <v/>
      </c>
      <c r="E24" s="84" t="str">
        <f>IF($Z24="",IF($G24="","",$D24*$W24*$K$1),VLOOKUP($Z24,Ref!$AE:$AG,2,0)*$Q24*$K$1*(1-$H$4/100))</f>
        <v/>
      </c>
      <c r="G24" s="86"/>
      <c r="H24" s="86"/>
      <c r="I24" s="87">
        <f>SUMIF(pricelist!$W:$W,'подбор радиатора TESI'!$AA24,pricelist!$J:$J)</f>
        <v>0</v>
      </c>
      <c r="J24" s="88"/>
      <c r="K24" s="87">
        <f t="shared" si="4"/>
        <v>0</v>
      </c>
      <c r="L24" s="86"/>
      <c r="M24" s="89" t="str">
        <f>IF($L24="","",VLOOKUP($L24,Ref!$D:$J,7,0))</f>
        <v/>
      </c>
      <c r="N24" s="90">
        <f>SUMIF(Ref!$D:$D,'подбор радиатора TESI'!$L:$L,Ref!$E:$E)</f>
        <v>0</v>
      </c>
      <c r="O24" s="86"/>
      <c r="P24" s="90">
        <f>SUMIF(Ref!$F:$F,'подбор радиатора TESI'!$O:$O,Ref!$G:$G)</f>
        <v>0</v>
      </c>
      <c r="Q24" s="88"/>
      <c r="R24" s="90">
        <f>SUMIF(pricelist!$W:$W,'подбор радиатора TESI'!$AA:$AA,pricelist!$K:$K)*$J24</f>
        <v>0</v>
      </c>
      <c r="S24" s="90">
        <f ca="1">SUMIF(pricelist!$W:$W,$AA:$AA,INDIRECT($S$12&amp;$S$14))*$J24</f>
        <v>0</v>
      </c>
      <c r="T24" s="92">
        <f t="shared" si="1"/>
        <v>0</v>
      </c>
      <c r="U24" s="86"/>
      <c r="V24" s="90">
        <f>SUMIF(Ref!$H:$H,'подбор радиатора TESI'!$U:$U,Ref!$I:$I)</f>
        <v>0</v>
      </c>
      <c r="W24" s="90">
        <f>(($N24*SUMIF(pricelist!$W:$W,'подбор радиатора TESI'!$AA:$AA,pricelist!$S:$S)*$J24)+$P24+IF($U24="радиусный",$V24*$J24,$V24)+IF($J24&gt;$AC24,31*1.13,0))*(1-$H$4/100)</f>
        <v>0</v>
      </c>
      <c r="X24" s="93"/>
      <c r="Y24" s="94"/>
      <c r="Z24" s="91"/>
      <c r="AA24" s="95" t="str">
        <f t="shared" si="5"/>
        <v>/</v>
      </c>
      <c r="AB24" s="95" t="str">
        <f t="shared" si="5"/>
        <v>/</v>
      </c>
      <c r="AC24" s="95">
        <f>SUMIF(Ref!$R:$R,'подбор радиатора TESI'!$AB:$AB,Ref!$Q:$Q)</f>
        <v>0</v>
      </c>
      <c r="AD24" s="95">
        <f t="shared" si="6"/>
        <v>1</v>
      </c>
      <c r="AE24" s="96"/>
      <c r="AF24" s="97"/>
    </row>
    <row r="25" spans="1:32" s="85" customFormat="1" ht="16.5">
      <c r="A25" s="82" t="str">
        <f t="shared" si="2"/>
        <v/>
      </c>
      <c r="B25" s="83" t="str">
        <f>IF($Z25="",IF($G25="","","RR"&amp;LEFT($G25,1)&amp;$H25&amp;IF($J25&lt;=9,"0"&amp;$J25,$J25)&amp;$L25&amp;"A4"&amp;LEFT($O25,2)&amp;"N"),VLOOKUP($Z25,Ref!$AE:$AG,3,0)&amp;$L25)</f>
        <v/>
      </c>
      <c r="C25" s="83" t="str">
        <f t="shared" si="3"/>
        <v/>
      </c>
      <c r="D25" s="82" t="str">
        <f t="shared" si="0"/>
        <v/>
      </c>
      <c r="E25" s="84" t="str">
        <f>IF($Z25="",IF($G25="","",$D25*$W25*$K$1),VLOOKUP($Z25,Ref!$AE:$AG,2,0)*$Q25*$K$1*(1-$H$4/100))</f>
        <v/>
      </c>
      <c r="G25" s="86"/>
      <c r="H25" s="86"/>
      <c r="I25" s="87">
        <f>SUMIF(pricelist!$W:$W,'подбор радиатора TESI'!$AA25,pricelist!$J:$J)</f>
        <v>0</v>
      </c>
      <c r="J25" s="88"/>
      <c r="K25" s="87">
        <f t="shared" si="4"/>
        <v>0</v>
      </c>
      <c r="L25" s="86"/>
      <c r="M25" s="89" t="str">
        <f>IF($L25="","",VLOOKUP($L25,Ref!$D:$J,7,0))</f>
        <v/>
      </c>
      <c r="N25" s="90">
        <f>SUMIF(Ref!$D:$D,'подбор радиатора TESI'!$L:$L,Ref!$E:$E)</f>
        <v>0</v>
      </c>
      <c r="O25" s="86"/>
      <c r="P25" s="90">
        <f>SUMIF(Ref!$F:$F,'подбор радиатора TESI'!$O:$O,Ref!$G:$G)</f>
        <v>0</v>
      </c>
      <c r="Q25" s="88"/>
      <c r="R25" s="90">
        <f>SUMIF(pricelist!$W:$W,'подбор радиатора TESI'!$AA:$AA,pricelist!$K:$K)*$J25</f>
        <v>0</v>
      </c>
      <c r="S25" s="90">
        <f ca="1">SUMIF(pricelist!$W:$W,$AA:$AA,INDIRECT($S$12&amp;$S$14))*$J25</f>
        <v>0</v>
      </c>
      <c r="T25" s="92">
        <f t="shared" si="1"/>
        <v>0</v>
      </c>
      <c r="U25" s="86"/>
      <c r="V25" s="90">
        <f>SUMIF(Ref!$H:$H,'подбор радиатора TESI'!$U:$U,Ref!$I:$I)</f>
        <v>0</v>
      </c>
      <c r="W25" s="90">
        <f>(($N25*SUMIF(pricelist!$W:$W,'подбор радиатора TESI'!$AA:$AA,pricelist!$S:$S)*$J25)+$P25+IF($U25="радиусный",$V25*$J25,$V25)+IF($J25&gt;$AC25,31*1.13,0))*(1-$H$4/100)</f>
        <v>0</v>
      </c>
      <c r="X25" s="93"/>
      <c r="Y25" s="94"/>
      <c r="Z25" s="91"/>
      <c r="AA25" s="95" t="str">
        <f t="shared" si="5"/>
        <v>/</v>
      </c>
      <c r="AB25" s="95" t="str">
        <f t="shared" si="5"/>
        <v>/</v>
      </c>
      <c r="AC25" s="95">
        <f>SUMIF(Ref!$R:$R,'подбор радиатора TESI'!$AB:$AB,Ref!$Q:$Q)</f>
        <v>0</v>
      </c>
      <c r="AD25" s="95">
        <f t="shared" si="6"/>
        <v>1</v>
      </c>
      <c r="AE25" s="96"/>
      <c r="AF25" s="97"/>
    </row>
    <row r="26" spans="1:32" s="85" customFormat="1" ht="16.5">
      <c r="A26" s="82" t="str">
        <f t="shared" si="2"/>
        <v/>
      </c>
      <c r="B26" s="83" t="str">
        <f>IF($Z26="",IF($G26="","","RR"&amp;LEFT($G26,1)&amp;$H26&amp;IF($J26&lt;=9,"0"&amp;$J26,$J26)&amp;$L26&amp;"A4"&amp;LEFT($O26,2)&amp;"N"),VLOOKUP($Z26,Ref!$AE:$AG,3,0)&amp;$L26)</f>
        <v/>
      </c>
      <c r="C26" s="83" t="str">
        <f t="shared" si="3"/>
        <v/>
      </c>
      <c r="D26" s="82" t="str">
        <f t="shared" si="0"/>
        <v/>
      </c>
      <c r="E26" s="84" t="str">
        <f>IF($Z26="",IF($G26="","",$D26*$W26*$K$1),VLOOKUP($Z26,Ref!$AE:$AG,2,0)*$Q26*$K$1*(1-$H$4/100))</f>
        <v/>
      </c>
      <c r="G26" s="86"/>
      <c r="H26" s="86"/>
      <c r="I26" s="87">
        <f>SUMIF(pricelist!$W:$W,'подбор радиатора TESI'!$AA26,pricelist!$J:$J)</f>
        <v>0</v>
      </c>
      <c r="J26" s="88"/>
      <c r="K26" s="87">
        <f t="shared" si="4"/>
        <v>0</v>
      </c>
      <c r="L26" s="86"/>
      <c r="M26" s="89" t="str">
        <f>IF($L26="","",VLOOKUP($L26,Ref!$D:$J,7,0))</f>
        <v/>
      </c>
      <c r="N26" s="90">
        <f>SUMIF(Ref!$D:$D,'подбор радиатора TESI'!$L:$L,Ref!$E:$E)</f>
        <v>0</v>
      </c>
      <c r="O26" s="86"/>
      <c r="P26" s="90">
        <f>SUMIF(Ref!$F:$F,'подбор радиатора TESI'!$O:$O,Ref!$G:$G)</f>
        <v>0</v>
      </c>
      <c r="Q26" s="88"/>
      <c r="R26" s="90">
        <f>SUMIF(pricelist!$W:$W,'подбор радиатора TESI'!$AA:$AA,pricelist!$K:$K)*$J26</f>
        <v>0</v>
      </c>
      <c r="S26" s="90">
        <f ca="1">SUMIF(pricelist!$W:$W,$AA:$AA,INDIRECT($S$12&amp;$S$14))*$J26</f>
        <v>0</v>
      </c>
      <c r="T26" s="92">
        <f t="shared" si="1"/>
        <v>0</v>
      </c>
      <c r="U26" s="86"/>
      <c r="V26" s="90">
        <f>SUMIF(Ref!$H:$H,'подбор радиатора TESI'!$U:$U,Ref!$I:$I)</f>
        <v>0</v>
      </c>
      <c r="W26" s="90">
        <f>(($N26*SUMIF(pricelist!$W:$W,'подбор радиатора TESI'!$AA:$AA,pricelist!$S:$S)*$J26)+$P26+IF($U26="радиусный",$V26*$J26,$V26)+IF($J26&gt;$AC26,31*1.13,0))*(1-$H$4/100)</f>
        <v>0</v>
      </c>
      <c r="X26" s="93"/>
      <c r="Y26" s="94"/>
      <c r="Z26" s="91"/>
      <c r="AA26" s="95" t="str">
        <f t="shared" si="5"/>
        <v>/</v>
      </c>
      <c r="AB26" s="95" t="str">
        <f t="shared" si="5"/>
        <v>/</v>
      </c>
      <c r="AC26" s="95">
        <f>SUMIF(Ref!$R:$R,'подбор радиатора TESI'!$AB:$AB,Ref!$Q:$Q)</f>
        <v>0</v>
      </c>
      <c r="AD26" s="95">
        <f t="shared" si="6"/>
        <v>1</v>
      </c>
      <c r="AE26" s="96"/>
      <c r="AF26" s="97"/>
    </row>
    <row r="27" spans="1:32" s="85" customFormat="1" ht="16.5">
      <c r="A27" s="82" t="str">
        <f t="shared" si="2"/>
        <v/>
      </c>
      <c r="B27" s="83" t="str">
        <f>IF($Z27="",IF($G27="","","RR"&amp;LEFT($G27,1)&amp;$H27&amp;IF($J27&lt;=9,"0"&amp;$J27,$J27)&amp;$L27&amp;"A4"&amp;LEFT($O27,2)&amp;"N"),VLOOKUP($Z27,Ref!$AE:$AG,3,0)&amp;$L27)</f>
        <v/>
      </c>
      <c r="C27" s="83" t="str">
        <f t="shared" si="3"/>
        <v/>
      </c>
      <c r="D27" s="82" t="str">
        <f t="shared" si="0"/>
        <v/>
      </c>
      <c r="E27" s="84" t="str">
        <f>IF($Z27="",IF($G27="","",$D27*$W27*$K$1),VLOOKUP($Z27,Ref!$AE:$AG,2,0)*$Q27*$K$1*(1-$H$4/100))</f>
        <v/>
      </c>
      <c r="G27" s="86"/>
      <c r="H27" s="86"/>
      <c r="I27" s="87">
        <f>SUMIF(pricelist!$W:$W,'подбор радиатора TESI'!$AA27,pricelist!$J:$J)</f>
        <v>0</v>
      </c>
      <c r="J27" s="88"/>
      <c r="K27" s="87">
        <f t="shared" si="4"/>
        <v>0</v>
      </c>
      <c r="L27" s="86"/>
      <c r="M27" s="89" t="str">
        <f>IF($L27="","",VLOOKUP($L27,Ref!$D:$J,7,0))</f>
        <v/>
      </c>
      <c r="N27" s="90">
        <f>SUMIF(Ref!$D:$D,'подбор радиатора TESI'!$L:$L,Ref!$E:$E)</f>
        <v>0</v>
      </c>
      <c r="O27" s="86"/>
      <c r="P27" s="90">
        <f>SUMIF(Ref!$F:$F,'подбор радиатора TESI'!$O:$O,Ref!$G:$G)</f>
        <v>0</v>
      </c>
      <c r="Q27" s="88"/>
      <c r="R27" s="90">
        <f>SUMIF(pricelist!$W:$W,'подбор радиатора TESI'!$AA:$AA,pricelist!$K:$K)*$J27</f>
        <v>0</v>
      </c>
      <c r="S27" s="90">
        <f ca="1">SUMIF(pricelist!$W:$W,$AA:$AA,INDIRECT($S$12&amp;$S$14))*$J27</f>
        <v>0</v>
      </c>
      <c r="T27" s="92">
        <f t="shared" si="1"/>
        <v>0</v>
      </c>
      <c r="U27" s="86"/>
      <c r="V27" s="90">
        <f>SUMIF(Ref!$H:$H,'подбор радиатора TESI'!$U:$U,Ref!$I:$I)</f>
        <v>0</v>
      </c>
      <c r="W27" s="90">
        <f>(($N27*SUMIF(pricelist!$W:$W,'подбор радиатора TESI'!$AA:$AA,pricelist!$S:$S)*$J27)+$P27+IF($U27="радиусный",$V27*$J27,$V27)+IF($J27&gt;$AC27,31*1.13,0))*(1-$H$4/100)</f>
        <v>0</v>
      </c>
      <c r="X27" s="93"/>
      <c r="Y27" s="94"/>
      <c r="Z27" s="91"/>
      <c r="AA27" s="95" t="str">
        <f t="shared" si="5"/>
        <v>/</v>
      </c>
      <c r="AB27" s="95" t="str">
        <f t="shared" si="5"/>
        <v>/</v>
      </c>
      <c r="AC27" s="95">
        <f>SUMIF(Ref!$R:$R,'подбор радиатора TESI'!$AB:$AB,Ref!$Q:$Q)</f>
        <v>0</v>
      </c>
      <c r="AD27" s="95">
        <f t="shared" si="6"/>
        <v>1</v>
      </c>
      <c r="AE27" s="96"/>
      <c r="AF27" s="97"/>
    </row>
    <row r="28" spans="1:32" s="85" customFormat="1" ht="16.5">
      <c r="A28" s="82" t="str">
        <f t="shared" si="2"/>
        <v/>
      </c>
      <c r="B28" s="83" t="str">
        <f>IF($Z28="",IF($G28="","","RR"&amp;LEFT($G28,1)&amp;$H28&amp;IF($J28&lt;=9,"0"&amp;$J28,$J28)&amp;$L28&amp;"A4"&amp;LEFT($O28,2)&amp;"N"),VLOOKUP($Z28,Ref!$AE:$AG,3,0)&amp;$L28)</f>
        <v/>
      </c>
      <c r="C28" s="83" t="str">
        <f t="shared" si="3"/>
        <v/>
      </c>
      <c r="D28" s="82" t="str">
        <f t="shared" si="0"/>
        <v/>
      </c>
      <c r="E28" s="84" t="str">
        <f>IF($Z28="",IF($G28="","",$D28*$W28*$K$1),VLOOKUP($Z28,Ref!$AE:$AG,2,0)*$Q28*$K$1*(1-$H$4/100))</f>
        <v/>
      </c>
      <c r="G28" s="86"/>
      <c r="H28" s="86"/>
      <c r="I28" s="87">
        <f>SUMIF(pricelist!$W:$W,'подбор радиатора TESI'!$AA28,pricelist!$J:$J)</f>
        <v>0</v>
      </c>
      <c r="J28" s="88"/>
      <c r="K28" s="87">
        <f t="shared" si="4"/>
        <v>0</v>
      </c>
      <c r="L28" s="86"/>
      <c r="M28" s="89" t="str">
        <f>IF($L28="","",VLOOKUP($L28,Ref!$D:$J,7,0))</f>
        <v/>
      </c>
      <c r="N28" s="90">
        <f>SUMIF(Ref!$D:$D,'подбор радиатора TESI'!$L:$L,Ref!$E:$E)</f>
        <v>0</v>
      </c>
      <c r="O28" s="86"/>
      <c r="P28" s="90">
        <f>SUMIF(Ref!$F:$F,'подбор радиатора TESI'!$O:$O,Ref!$G:$G)</f>
        <v>0</v>
      </c>
      <c r="Q28" s="88"/>
      <c r="R28" s="90">
        <f>SUMIF(pricelist!$W:$W,'подбор радиатора TESI'!$AA:$AA,pricelist!$K:$K)*$J28</f>
        <v>0</v>
      </c>
      <c r="S28" s="90">
        <f ca="1">SUMIF(pricelist!$W:$W,$AA:$AA,INDIRECT($S$12&amp;$S$14))*$J28</f>
        <v>0</v>
      </c>
      <c r="T28" s="92">
        <f t="shared" si="1"/>
        <v>0</v>
      </c>
      <c r="U28" s="86"/>
      <c r="V28" s="90">
        <f>SUMIF(Ref!$H:$H,'подбор радиатора TESI'!$U:$U,Ref!$I:$I)</f>
        <v>0</v>
      </c>
      <c r="W28" s="90">
        <f>(($N28*SUMIF(pricelist!$W:$W,'подбор радиатора TESI'!$AA:$AA,pricelist!$S:$S)*$J28)+$P28+IF($U28="радиусный",$V28*$J28,$V28)+IF($J28&gt;$AC28,31*1.13,0))*(1-$H$4/100)</f>
        <v>0</v>
      </c>
      <c r="X28" s="93"/>
      <c r="Y28" s="94"/>
      <c r="Z28" s="91"/>
      <c r="AA28" s="95" t="str">
        <f t="shared" si="5"/>
        <v>/</v>
      </c>
      <c r="AB28" s="95" t="str">
        <f t="shared" si="5"/>
        <v>/</v>
      </c>
      <c r="AC28" s="95">
        <f>SUMIF(Ref!$R:$R,'подбор радиатора TESI'!$AB:$AB,Ref!$Q:$Q)</f>
        <v>0</v>
      </c>
      <c r="AD28" s="95">
        <f t="shared" si="6"/>
        <v>1</v>
      </c>
      <c r="AE28" s="96"/>
      <c r="AF28" s="97"/>
    </row>
    <row r="29" spans="1:32" s="85" customFormat="1" ht="16.5">
      <c r="A29" s="82" t="str">
        <f t="shared" si="2"/>
        <v/>
      </c>
      <c r="B29" s="83" t="str">
        <f>IF($Z29="",IF($G29="","","RR"&amp;LEFT($G29,1)&amp;$H29&amp;IF($J29&lt;=9,"0"&amp;$J29,$J29)&amp;$L29&amp;"A4"&amp;LEFT($O29,2)&amp;"N"),VLOOKUP($Z29,Ref!$AE:$AG,3,0)&amp;$L29)</f>
        <v/>
      </c>
      <c r="C29" s="83" t="str">
        <f t="shared" si="3"/>
        <v/>
      </c>
      <c r="D29" s="82" t="str">
        <f t="shared" si="0"/>
        <v/>
      </c>
      <c r="E29" s="84" t="str">
        <f>IF($Z29="",IF($G29="","",$D29*$W29*$K$1),VLOOKUP($Z29,Ref!$AE:$AG,2,0)*$Q29*$K$1*(1-$H$4/100))</f>
        <v/>
      </c>
      <c r="G29" s="86"/>
      <c r="H29" s="86"/>
      <c r="I29" s="87">
        <f>SUMIF(pricelist!$W:$W,'подбор радиатора TESI'!$AA29,pricelist!$J:$J)</f>
        <v>0</v>
      </c>
      <c r="J29" s="88"/>
      <c r="K29" s="87">
        <f t="shared" si="4"/>
        <v>0</v>
      </c>
      <c r="L29" s="86"/>
      <c r="M29" s="89" t="str">
        <f>IF($L29="","",VLOOKUP($L29,Ref!$D:$J,7,0))</f>
        <v/>
      </c>
      <c r="N29" s="90">
        <f>SUMIF(Ref!$D:$D,'подбор радиатора TESI'!$L:$L,Ref!$E:$E)</f>
        <v>0</v>
      </c>
      <c r="O29" s="86"/>
      <c r="P29" s="90">
        <f>SUMIF(Ref!$F:$F,'подбор радиатора TESI'!$O:$O,Ref!$G:$G)</f>
        <v>0</v>
      </c>
      <c r="Q29" s="88"/>
      <c r="R29" s="90">
        <f>SUMIF(pricelist!$W:$W,'подбор радиатора TESI'!$AA:$AA,pricelist!$K:$K)*$J29</f>
        <v>0</v>
      </c>
      <c r="S29" s="90">
        <f ca="1">SUMIF(pricelist!$W:$W,$AA:$AA,INDIRECT($S$12&amp;$S$14))*$J29</f>
        <v>0</v>
      </c>
      <c r="T29" s="92">
        <f t="shared" si="1"/>
        <v>0</v>
      </c>
      <c r="U29" s="86"/>
      <c r="V29" s="90">
        <f>SUMIF(Ref!$H:$H,'подбор радиатора TESI'!$U:$U,Ref!$I:$I)</f>
        <v>0</v>
      </c>
      <c r="W29" s="90">
        <f>(($N29*SUMIF(pricelist!$W:$W,'подбор радиатора TESI'!$AA:$AA,pricelist!$S:$S)*$J29)+$P29+IF($U29="радиусный",$V29*$J29,$V29)+IF($J29&gt;$AC29,31*1.13,0))*(1-$H$4/100)</f>
        <v>0</v>
      </c>
      <c r="X29" s="93"/>
      <c r="Y29" s="94"/>
      <c r="Z29" s="91"/>
      <c r="AA29" s="95" t="str">
        <f t="shared" si="5"/>
        <v>/</v>
      </c>
      <c r="AB29" s="95" t="str">
        <f t="shared" si="5"/>
        <v>/</v>
      </c>
      <c r="AC29" s="95">
        <f>SUMIF(Ref!$R:$R,'подбор радиатора TESI'!$AB:$AB,Ref!$Q:$Q)</f>
        <v>0</v>
      </c>
      <c r="AD29" s="95">
        <f t="shared" si="6"/>
        <v>1</v>
      </c>
      <c r="AE29" s="96"/>
      <c r="AF29" s="97"/>
    </row>
    <row r="30" spans="1:32" s="85" customFormat="1" ht="16.5">
      <c r="A30" s="82" t="str">
        <f t="shared" si="2"/>
        <v/>
      </c>
      <c r="B30" s="83" t="str">
        <f>IF($Z30="",IF($G30="","","RR"&amp;LEFT($G30,1)&amp;$H30&amp;IF($J30&lt;=9,"0"&amp;$J30,$J30)&amp;$L30&amp;"A4"&amp;LEFT($O30,2)&amp;"N"),VLOOKUP($Z30,Ref!$AE:$AG,3,0)&amp;$L30)</f>
        <v/>
      </c>
      <c r="C30" s="83" t="str">
        <f t="shared" si="3"/>
        <v/>
      </c>
      <c r="D30" s="82" t="str">
        <f t="shared" si="0"/>
        <v/>
      </c>
      <c r="E30" s="84" t="str">
        <f>IF($Z30="",IF($G30="","",$D30*$W30*$K$1),VLOOKUP($Z30,Ref!$AE:$AG,2,0)*$Q30*$K$1*(1-$H$4/100))</f>
        <v/>
      </c>
      <c r="G30" s="86"/>
      <c r="H30" s="86"/>
      <c r="I30" s="87">
        <f>SUMIF(pricelist!$W:$W,'подбор радиатора TESI'!$AA30,pricelist!$J:$J)</f>
        <v>0</v>
      </c>
      <c r="J30" s="88"/>
      <c r="K30" s="87">
        <f t="shared" si="4"/>
        <v>0</v>
      </c>
      <c r="L30" s="86"/>
      <c r="M30" s="89" t="str">
        <f>IF($L30="","",VLOOKUP($L30,Ref!$D:$J,7,0))</f>
        <v/>
      </c>
      <c r="N30" s="90">
        <f>SUMIF(Ref!$D:$D,'подбор радиатора TESI'!$L:$L,Ref!$E:$E)</f>
        <v>0</v>
      </c>
      <c r="O30" s="86"/>
      <c r="P30" s="90">
        <f>SUMIF(Ref!$F:$F,'подбор радиатора TESI'!$O:$O,Ref!$G:$G)</f>
        <v>0</v>
      </c>
      <c r="Q30" s="88"/>
      <c r="R30" s="90">
        <f>SUMIF(pricelist!$W:$W,'подбор радиатора TESI'!$AA:$AA,pricelist!$K:$K)*$J30</f>
        <v>0</v>
      </c>
      <c r="S30" s="90">
        <f ca="1">SUMIF(pricelist!$W:$W,$AA:$AA,INDIRECT($S$12&amp;$S$14))*$J30</f>
        <v>0</v>
      </c>
      <c r="T30" s="92">
        <f t="shared" si="1"/>
        <v>0</v>
      </c>
      <c r="U30" s="86"/>
      <c r="V30" s="90">
        <f>SUMIF(Ref!$H:$H,'подбор радиатора TESI'!$U:$U,Ref!$I:$I)</f>
        <v>0</v>
      </c>
      <c r="W30" s="90">
        <f>(($N30*SUMIF(pricelist!$W:$W,'подбор радиатора TESI'!$AA:$AA,pricelist!$S:$S)*$J30)+$P30+IF($U30="радиусный",$V30*$J30,$V30)+IF($J30&gt;$AC30,31*1.13,0))*(1-$H$4/100)</f>
        <v>0</v>
      </c>
      <c r="X30" s="93"/>
      <c r="Y30" s="94"/>
      <c r="Z30" s="91"/>
      <c r="AA30" s="95" t="str">
        <f t="shared" si="5"/>
        <v>/</v>
      </c>
      <c r="AB30" s="95" t="str">
        <f t="shared" si="5"/>
        <v>/</v>
      </c>
      <c r="AC30" s="95">
        <f>SUMIF(Ref!$R:$R,'подбор радиатора TESI'!$AB:$AB,Ref!$Q:$Q)</f>
        <v>0</v>
      </c>
      <c r="AD30" s="95">
        <f t="shared" si="6"/>
        <v>1</v>
      </c>
      <c r="AE30" s="96"/>
      <c r="AF30" s="97"/>
    </row>
    <row r="31" spans="1:32" s="85" customFormat="1" ht="16.5">
      <c r="A31" s="82" t="str">
        <f t="shared" si="2"/>
        <v/>
      </c>
      <c r="B31" s="83" t="str">
        <f>IF($Z31="",IF($G31="","","RR"&amp;LEFT($G31,1)&amp;$H31&amp;IF($J31&lt;=9,"0"&amp;$J31,$J31)&amp;$L31&amp;"A4"&amp;LEFT($O31,2)&amp;"N"),VLOOKUP($Z31,Ref!$AE:$AG,3,0)&amp;$L31)</f>
        <v/>
      </c>
      <c r="C31" s="83" t="str">
        <f t="shared" si="3"/>
        <v/>
      </c>
      <c r="D31" s="82" t="str">
        <f t="shared" si="0"/>
        <v/>
      </c>
      <c r="E31" s="84" t="str">
        <f>IF($Z31="",IF($G31="","",$D31*$W31*$K$1),VLOOKUP($Z31,Ref!$AE:$AG,2,0)*$Q31*$K$1*(1-$H$4/100))</f>
        <v/>
      </c>
      <c r="G31" s="86"/>
      <c r="H31" s="86"/>
      <c r="I31" s="87">
        <f>SUMIF(pricelist!$W:$W,'подбор радиатора TESI'!$AA31,pricelist!$J:$J)</f>
        <v>0</v>
      </c>
      <c r="J31" s="88"/>
      <c r="K31" s="87">
        <f t="shared" si="4"/>
        <v>0</v>
      </c>
      <c r="L31" s="86"/>
      <c r="M31" s="89" t="str">
        <f>IF($L31="","",VLOOKUP($L31,Ref!$D:$J,7,0))</f>
        <v/>
      </c>
      <c r="N31" s="90">
        <f>SUMIF(Ref!$D:$D,'подбор радиатора TESI'!$L:$L,Ref!$E:$E)</f>
        <v>0</v>
      </c>
      <c r="O31" s="86"/>
      <c r="P31" s="90">
        <f>SUMIF(Ref!$F:$F,'подбор радиатора TESI'!$O:$O,Ref!$G:$G)</f>
        <v>0</v>
      </c>
      <c r="Q31" s="88"/>
      <c r="R31" s="90">
        <f>SUMIF(pricelist!$W:$W,'подбор радиатора TESI'!$AA:$AA,pricelist!$K:$K)*$J31</f>
        <v>0</v>
      </c>
      <c r="S31" s="90">
        <f ca="1">SUMIF(pricelist!$W:$W,$AA:$AA,INDIRECT($S$12&amp;$S$14))*$J31</f>
        <v>0</v>
      </c>
      <c r="T31" s="92">
        <f t="shared" si="1"/>
        <v>0</v>
      </c>
      <c r="U31" s="86"/>
      <c r="V31" s="90">
        <f>SUMIF(Ref!$H:$H,'подбор радиатора TESI'!$U:$U,Ref!$I:$I)</f>
        <v>0</v>
      </c>
      <c r="W31" s="90">
        <f>(($N31*SUMIF(pricelist!$W:$W,'подбор радиатора TESI'!$AA:$AA,pricelist!$S:$S)*$J31)+$P31+IF($U31="радиусный",$V31*$J31,$V31)+IF($J31&gt;$AC31,31*1.13,0))*(1-$H$4/100)</f>
        <v>0</v>
      </c>
      <c r="X31" s="93"/>
      <c r="Y31" s="94"/>
      <c r="Z31" s="91"/>
      <c r="AA31" s="95" t="str">
        <f t="shared" si="5"/>
        <v>/</v>
      </c>
      <c r="AB31" s="95" t="str">
        <f t="shared" si="5"/>
        <v>/</v>
      </c>
      <c r="AC31" s="95">
        <f>SUMIF(Ref!$R:$R,'подбор радиатора TESI'!$AB:$AB,Ref!$Q:$Q)</f>
        <v>0</v>
      </c>
      <c r="AD31" s="95">
        <f t="shared" si="6"/>
        <v>1</v>
      </c>
      <c r="AE31" s="96"/>
      <c r="AF31" s="97"/>
    </row>
    <row r="32" spans="1:32" s="85" customFormat="1" ht="16.5">
      <c r="A32" s="82" t="str">
        <f t="shared" si="2"/>
        <v/>
      </c>
      <c r="B32" s="83" t="str">
        <f>IF($Z32="",IF($G32="","","RR"&amp;LEFT($G32,1)&amp;$H32&amp;IF($J32&lt;=9,"0"&amp;$J32,$J32)&amp;$L32&amp;"A4"&amp;LEFT($O32,2)&amp;"N"),VLOOKUP($Z32,Ref!$AE:$AG,3,0)&amp;$L32)</f>
        <v/>
      </c>
      <c r="C32" s="83" t="str">
        <f t="shared" si="3"/>
        <v/>
      </c>
      <c r="D32" s="82" t="str">
        <f t="shared" si="0"/>
        <v/>
      </c>
      <c r="E32" s="84" t="str">
        <f>IF($Z32="",IF($G32="","",$D32*$W32*$K$1),VLOOKUP($Z32,Ref!$AE:$AG,2,0)*$Q32*$K$1*(1-$H$4/100))</f>
        <v/>
      </c>
      <c r="G32" s="86"/>
      <c r="H32" s="86"/>
      <c r="I32" s="87">
        <f>SUMIF(pricelist!$W:$W,'подбор радиатора TESI'!$AA32,pricelist!$J:$J)</f>
        <v>0</v>
      </c>
      <c r="J32" s="88"/>
      <c r="K32" s="87">
        <f t="shared" si="4"/>
        <v>0</v>
      </c>
      <c r="L32" s="86"/>
      <c r="M32" s="89" t="str">
        <f>IF($L32="","",VLOOKUP($L32,Ref!$D:$J,7,0))</f>
        <v/>
      </c>
      <c r="N32" s="90">
        <f>SUMIF(Ref!$D:$D,'подбор радиатора TESI'!$L:$L,Ref!$E:$E)</f>
        <v>0</v>
      </c>
      <c r="O32" s="86"/>
      <c r="P32" s="90">
        <f>SUMIF(Ref!$F:$F,'подбор радиатора TESI'!$O:$O,Ref!$G:$G)</f>
        <v>0</v>
      </c>
      <c r="Q32" s="88"/>
      <c r="R32" s="90">
        <f>SUMIF(pricelist!$W:$W,'подбор радиатора TESI'!$AA:$AA,pricelist!$K:$K)*$J32</f>
        <v>0</v>
      </c>
      <c r="S32" s="90">
        <f ca="1">SUMIF(pricelist!$W:$W,$AA:$AA,INDIRECT($S$12&amp;$S$14))*$J32</f>
        <v>0</v>
      </c>
      <c r="T32" s="92">
        <f t="shared" si="1"/>
        <v>0</v>
      </c>
      <c r="U32" s="86"/>
      <c r="V32" s="90">
        <f>SUMIF(Ref!$H:$H,'подбор радиатора TESI'!$U:$U,Ref!$I:$I)</f>
        <v>0</v>
      </c>
      <c r="W32" s="90">
        <f>(($N32*SUMIF(pricelist!$W:$W,'подбор радиатора TESI'!$AA:$AA,pricelist!$S:$S)*$J32)+$P32+IF($U32="радиусный",$V32*$J32,$V32)+IF($J32&gt;$AC32,31*1.13,0))*(1-$H$4/100)</f>
        <v>0</v>
      </c>
      <c r="X32" s="93"/>
      <c r="Y32" s="94"/>
      <c r="Z32" s="91"/>
      <c r="AA32" s="95" t="str">
        <f t="shared" si="5"/>
        <v>/</v>
      </c>
      <c r="AB32" s="95" t="str">
        <f t="shared" si="5"/>
        <v>/</v>
      </c>
      <c r="AC32" s="95">
        <f>SUMIF(Ref!$R:$R,'подбор радиатора TESI'!$AB:$AB,Ref!$Q:$Q)</f>
        <v>0</v>
      </c>
      <c r="AD32" s="95">
        <f t="shared" si="6"/>
        <v>1</v>
      </c>
      <c r="AE32" s="96"/>
      <c r="AF32" s="97"/>
    </row>
    <row r="33" spans="1:32" s="85" customFormat="1" ht="16.5">
      <c r="A33" s="82" t="str">
        <f t="shared" si="2"/>
        <v/>
      </c>
      <c r="B33" s="83" t="str">
        <f>IF($Z33="",IF($G33="","","RR"&amp;LEFT($G33,1)&amp;$H33&amp;IF($J33&lt;=9,"0"&amp;$J33,$J33)&amp;$L33&amp;"A4"&amp;LEFT($O33,2)&amp;"N"),VLOOKUP($Z33,Ref!$AE:$AG,3,0)&amp;$L33)</f>
        <v/>
      </c>
      <c r="C33" s="83" t="str">
        <f t="shared" si="3"/>
        <v/>
      </c>
      <c r="D33" s="82" t="str">
        <f t="shared" si="0"/>
        <v/>
      </c>
      <c r="E33" s="84" t="str">
        <f>IF($Z33="",IF($G33="","",$D33*$W33*$K$1),VLOOKUP($Z33,Ref!$AE:$AG,2,0)*$Q33*$K$1*(1-$H$4/100))</f>
        <v/>
      </c>
      <c r="G33" s="86"/>
      <c r="H33" s="86"/>
      <c r="I33" s="87">
        <f>SUMIF(pricelist!$W:$W,'подбор радиатора TESI'!$AA33,pricelist!$J:$J)</f>
        <v>0</v>
      </c>
      <c r="J33" s="88"/>
      <c r="K33" s="87">
        <f t="shared" si="4"/>
        <v>0</v>
      </c>
      <c r="L33" s="86"/>
      <c r="M33" s="89" t="str">
        <f>IF($L33="","",VLOOKUP($L33,Ref!$D:$J,7,0))</f>
        <v/>
      </c>
      <c r="N33" s="90">
        <f>SUMIF(Ref!$D:$D,'подбор радиатора TESI'!$L:$L,Ref!$E:$E)</f>
        <v>0</v>
      </c>
      <c r="O33" s="86"/>
      <c r="P33" s="90">
        <f>SUMIF(Ref!$F:$F,'подбор радиатора TESI'!$O:$O,Ref!$G:$G)</f>
        <v>0</v>
      </c>
      <c r="Q33" s="88"/>
      <c r="R33" s="90">
        <f>SUMIF(pricelist!$W:$W,'подбор радиатора TESI'!$AA:$AA,pricelist!$K:$K)*$J33</f>
        <v>0</v>
      </c>
      <c r="S33" s="90">
        <f ca="1">SUMIF(pricelist!$W:$W,$AA:$AA,INDIRECT($S$12&amp;$S$14))*$J33</f>
        <v>0</v>
      </c>
      <c r="T33" s="92">
        <f t="shared" si="1"/>
        <v>0</v>
      </c>
      <c r="U33" s="86"/>
      <c r="V33" s="90">
        <f>SUMIF(Ref!$H:$H,'подбор радиатора TESI'!$U:$U,Ref!$I:$I)</f>
        <v>0</v>
      </c>
      <c r="W33" s="90">
        <f>(($N33*SUMIF(pricelist!$W:$W,'подбор радиатора TESI'!$AA:$AA,pricelist!$S:$S)*$J33)+$P33+IF($U33="радиусный",$V33*$J33,$V33)+IF($J33&gt;$AC33,31*1.13,0))*(1-$H$4/100)</f>
        <v>0</v>
      </c>
      <c r="X33" s="93"/>
      <c r="Y33" s="94"/>
      <c r="Z33" s="91"/>
      <c r="AA33" s="95" t="str">
        <f t="shared" si="5"/>
        <v>/</v>
      </c>
      <c r="AB33" s="95" t="str">
        <f t="shared" si="5"/>
        <v>/</v>
      </c>
      <c r="AC33" s="95">
        <f>SUMIF(Ref!$R:$R,'подбор радиатора TESI'!$AB:$AB,Ref!$Q:$Q)</f>
        <v>0</v>
      </c>
      <c r="AD33" s="95">
        <f t="shared" si="6"/>
        <v>1</v>
      </c>
      <c r="AE33" s="96"/>
      <c r="AF33" s="97"/>
    </row>
    <row r="34" spans="1:32" s="85" customFormat="1" ht="16.5">
      <c r="A34" s="82" t="str">
        <f t="shared" si="2"/>
        <v/>
      </c>
      <c r="B34" s="83" t="str">
        <f>IF($Z34="",IF($G34="","","RR"&amp;LEFT($G34,1)&amp;$H34&amp;IF($J34&lt;=9,"0"&amp;$J34,$J34)&amp;$L34&amp;"A4"&amp;LEFT($O34,2)&amp;"N"),VLOOKUP($Z34,Ref!$AE:$AG,3,0)&amp;$L34)</f>
        <v/>
      </c>
      <c r="C34" s="83" t="str">
        <f t="shared" si="3"/>
        <v/>
      </c>
      <c r="D34" s="82" t="str">
        <f t="shared" si="0"/>
        <v/>
      </c>
      <c r="E34" s="84" t="str">
        <f>IF($Z34="",IF($G34="","",$D34*$W34*$K$1),VLOOKUP($Z34,Ref!$AE:$AG,2,0)*$Q34*$K$1*(1-$H$4/100))</f>
        <v/>
      </c>
      <c r="G34" s="86"/>
      <c r="H34" s="86"/>
      <c r="I34" s="87">
        <f>SUMIF(pricelist!$W:$W,'подбор радиатора TESI'!$AA34,pricelist!$J:$J)</f>
        <v>0</v>
      </c>
      <c r="J34" s="88"/>
      <c r="K34" s="87">
        <f t="shared" si="4"/>
        <v>0</v>
      </c>
      <c r="L34" s="86"/>
      <c r="M34" s="89" t="str">
        <f>IF($L34="","",VLOOKUP($L34,Ref!$D:$J,7,0))</f>
        <v/>
      </c>
      <c r="N34" s="90">
        <f>SUMIF(Ref!$D:$D,'подбор радиатора TESI'!$L:$L,Ref!$E:$E)</f>
        <v>0</v>
      </c>
      <c r="O34" s="86"/>
      <c r="P34" s="90">
        <f>SUMIF(Ref!$F:$F,'подбор радиатора TESI'!$O:$O,Ref!$G:$G)</f>
        <v>0</v>
      </c>
      <c r="Q34" s="88"/>
      <c r="R34" s="90">
        <f>SUMIF(pricelist!$W:$W,'подбор радиатора TESI'!$AA:$AA,pricelist!$K:$K)*$J34</f>
        <v>0</v>
      </c>
      <c r="S34" s="90">
        <f ca="1">SUMIF(pricelist!$W:$W,$AA:$AA,INDIRECT($S$12&amp;$S$14))*$J34</f>
        <v>0</v>
      </c>
      <c r="T34" s="92">
        <f t="shared" si="1"/>
        <v>0</v>
      </c>
      <c r="U34" s="86"/>
      <c r="V34" s="90">
        <f>SUMIF(Ref!$H:$H,'подбор радиатора TESI'!$U:$U,Ref!$I:$I)</f>
        <v>0</v>
      </c>
      <c r="W34" s="90">
        <f>(($N34*SUMIF(pricelist!$W:$W,'подбор радиатора TESI'!$AA:$AA,pricelist!$S:$S)*$J34)+$P34+IF($U34="радиусный",$V34*$J34,$V34)+IF($J34&gt;$AC34,31*1.13,0))*(1-$H$4/100)</f>
        <v>0</v>
      </c>
      <c r="X34" s="93"/>
      <c r="Y34" s="94"/>
      <c r="Z34" s="91"/>
      <c r="AA34" s="95" t="str">
        <f t="shared" si="5"/>
        <v>/</v>
      </c>
      <c r="AB34" s="95" t="str">
        <f t="shared" si="5"/>
        <v>/</v>
      </c>
      <c r="AC34" s="95">
        <f>SUMIF(Ref!$R:$R,'подбор радиатора TESI'!$AB:$AB,Ref!$Q:$Q)</f>
        <v>0</v>
      </c>
      <c r="AD34" s="95">
        <f t="shared" si="6"/>
        <v>1</v>
      </c>
      <c r="AE34" s="96"/>
      <c r="AF34" s="97"/>
    </row>
    <row r="35" spans="1:32" s="85" customFormat="1" ht="16.5">
      <c r="A35" s="82" t="str">
        <f t="shared" si="2"/>
        <v/>
      </c>
      <c r="B35" s="83" t="str">
        <f>IF($Z35="",IF($G35="","","RR"&amp;LEFT($G35,1)&amp;$H35&amp;IF($J35&lt;=9,"0"&amp;$J35,$J35)&amp;$L35&amp;"A4"&amp;LEFT($O35,2)&amp;"N"),VLOOKUP($Z35,Ref!$AE:$AG,3,0)&amp;$L35)</f>
        <v/>
      </c>
      <c r="C35" s="83" t="str">
        <f t="shared" si="3"/>
        <v/>
      </c>
      <c r="D35" s="82" t="str">
        <f t="shared" si="0"/>
        <v/>
      </c>
      <c r="E35" s="84" t="str">
        <f>IF($Z35="",IF($G35="","",$D35*$W35*$K$1),VLOOKUP($Z35,Ref!$AE:$AG,2,0)*$Q35*$K$1*(1-$H$4/100))</f>
        <v/>
      </c>
      <c r="G35" s="86"/>
      <c r="H35" s="86"/>
      <c r="I35" s="87">
        <f>SUMIF(pricelist!$W:$W,'подбор радиатора TESI'!$AA35,pricelist!$J:$J)</f>
        <v>0</v>
      </c>
      <c r="J35" s="88"/>
      <c r="K35" s="87">
        <f t="shared" si="4"/>
        <v>0</v>
      </c>
      <c r="L35" s="86"/>
      <c r="M35" s="89" t="str">
        <f>IF($L35="","",VLOOKUP($L35,Ref!$D:$J,7,0))</f>
        <v/>
      </c>
      <c r="N35" s="90">
        <f>SUMIF(Ref!$D:$D,'подбор радиатора TESI'!$L:$L,Ref!$E:$E)</f>
        <v>0</v>
      </c>
      <c r="O35" s="86"/>
      <c r="P35" s="90">
        <f>SUMIF(Ref!$F:$F,'подбор радиатора TESI'!$O:$O,Ref!$G:$G)</f>
        <v>0</v>
      </c>
      <c r="Q35" s="88"/>
      <c r="R35" s="90">
        <f>SUMIF(pricelist!$W:$W,'подбор радиатора TESI'!$AA:$AA,pricelist!$K:$K)*$J35</f>
        <v>0</v>
      </c>
      <c r="S35" s="90">
        <f ca="1">SUMIF(pricelist!$W:$W,$AA:$AA,INDIRECT($S$12&amp;$S$14))*$J35</f>
        <v>0</v>
      </c>
      <c r="T35" s="92">
        <f t="shared" si="1"/>
        <v>0</v>
      </c>
      <c r="U35" s="86"/>
      <c r="V35" s="90">
        <f>SUMIF(Ref!$H:$H,'подбор радиатора TESI'!$U:$U,Ref!$I:$I)</f>
        <v>0</v>
      </c>
      <c r="W35" s="90">
        <f>(($N35*SUMIF(pricelist!$W:$W,'подбор радиатора TESI'!$AA:$AA,pricelist!$S:$S)*$J35)+$P35+IF($U35="радиусный",$V35*$J35,$V35)+IF($J35&gt;$AC35,31*1.13,0))*(1-$H$4/100)</f>
        <v>0</v>
      </c>
      <c r="X35" s="93"/>
      <c r="Y35" s="94"/>
      <c r="Z35" s="91"/>
      <c r="AA35" s="95" t="str">
        <f t="shared" si="5"/>
        <v>/</v>
      </c>
      <c r="AB35" s="95" t="str">
        <f t="shared" si="5"/>
        <v>/</v>
      </c>
      <c r="AC35" s="95">
        <f>SUMIF(Ref!$R:$R,'подбор радиатора TESI'!$AB:$AB,Ref!$Q:$Q)</f>
        <v>0</v>
      </c>
      <c r="AD35" s="95">
        <f t="shared" si="6"/>
        <v>1</v>
      </c>
      <c r="AE35" s="96"/>
      <c r="AF35" s="97"/>
    </row>
    <row r="36" spans="1:32" s="85" customFormat="1" ht="16.5">
      <c r="A36" s="82" t="str">
        <f t="shared" si="2"/>
        <v/>
      </c>
      <c r="B36" s="83" t="str">
        <f>IF($Z36="",IF($G36="","","RR"&amp;LEFT($G36,1)&amp;$H36&amp;IF($J36&lt;=9,"0"&amp;$J36,$J36)&amp;$L36&amp;"A4"&amp;LEFT($O36,2)&amp;"N"),VLOOKUP($Z36,Ref!$AE:$AG,3,0)&amp;$L36)</f>
        <v/>
      </c>
      <c r="C36" s="83" t="str">
        <f t="shared" si="3"/>
        <v/>
      </c>
      <c r="D36" s="82" t="str">
        <f t="shared" si="0"/>
        <v/>
      </c>
      <c r="E36" s="84" t="str">
        <f>IF($Z36="",IF($G36="","",$D36*$W36*$K$1),VLOOKUP($Z36,Ref!$AE:$AG,2,0)*$Q36*$K$1*(1-$H$4/100))</f>
        <v/>
      </c>
      <c r="G36" s="86"/>
      <c r="H36" s="86"/>
      <c r="I36" s="87">
        <f>SUMIF(pricelist!$W:$W,'подбор радиатора TESI'!$AA36,pricelist!$J:$J)</f>
        <v>0</v>
      </c>
      <c r="J36" s="88"/>
      <c r="K36" s="87">
        <f t="shared" si="4"/>
        <v>0</v>
      </c>
      <c r="L36" s="86"/>
      <c r="M36" s="89" t="str">
        <f>IF($L36="","",VLOOKUP($L36,Ref!$D:$J,7,0))</f>
        <v/>
      </c>
      <c r="N36" s="90">
        <f>SUMIF(Ref!$D:$D,'подбор радиатора TESI'!$L:$L,Ref!$E:$E)</f>
        <v>0</v>
      </c>
      <c r="O36" s="86"/>
      <c r="P36" s="90">
        <f>SUMIF(Ref!$F:$F,'подбор радиатора TESI'!$O:$O,Ref!$G:$G)</f>
        <v>0</v>
      </c>
      <c r="Q36" s="88"/>
      <c r="R36" s="90">
        <f>SUMIF(pricelist!$W:$W,'подбор радиатора TESI'!$AA:$AA,pricelist!$K:$K)*$J36</f>
        <v>0</v>
      </c>
      <c r="S36" s="90">
        <f ca="1">SUMIF(pricelist!$W:$W,$AA:$AA,INDIRECT($S$12&amp;$S$14))*$J36</f>
        <v>0</v>
      </c>
      <c r="T36" s="92">
        <f t="shared" si="1"/>
        <v>0</v>
      </c>
      <c r="U36" s="86"/>
      <c r="V36" s="90">
        <f>SUMIF(Ref!$H:$H,'подбор радиатора TESI'!$U:$U,Ref!$I:$I)</f>
        <v>0</v>
      </c>
      <c r="W36" s="90">
        <f>(($N36*SUMIF(pricelist!$W:$W,'подбор радиатора TESI'!$AA:$AA,pricelist!$S:$S)*$J36)+$P36+IF($U36="радиусный",$V36*$J36,$V36)+IF($J36&gt;$AC36,31*1.13,0))*(1-$H$4/100)</f>
        <v>0</v>
      </c>
      <c r="X36" s="93"/>
      <c r="Y36" s="94"/>
      <c r="Z36" s="91"/>
      <c r="AA36" s="95" t="str">
        <f t="shared" si="5"/>
        <v>/</v>
      </c>
      <c r="AB36" s="95" t="str">
        <f t="shared" si="5"/>
        <v>/</v>
      </c>
      <c r="AC36" s="95">
        <f>SUMIF(Ref!$R:$R,'подбор радиатора TESI'!$AB:$AB,Ref!$Q:$Q)</f>
        <v>0</v>
      </c>
      <c r="AD36" s="95">
        <f t="shared" si="6"/>
        <v>1</v>
      </c>
      <c r="AE36" s="96"/>
      <c r="AF36" s="97"/>
    </row>
    <row r="37" spans="1:32" s="85" customFormat="1" ht="16.5">
      <c r="A37" s="82" t="str">
        <f t="shared" si="2"/>
        <v/>
      </c>
      <c r="B37" s="83" t="str">
        <f>IF($Z37="",IF($G37="","","RR"&amp;LEFT($G37,1)&amp;$H37&amp;IF($J37&lt;=9,"0"&amp;$J37,$J37)&amp;$L37&amp;"A4"&amp;LEFT($O37,2)&amp;"N"),VLOOKUP($Z37,Ref!$AE:$AG,3,0)&amp;$L37)</f>
        <v/>
      </c>
      <c r="C37" s="83" t="str">
        <f t="shared" si="3"/>
        <v/>
      </c>
      <c r="D37" s="82" t="str">
        <f t="shared" si="0"/>
        <v/>
      </c>
      <c r="E37" s="84" t="str">
        <f>IF($Z37="",IF($G37="","",$D37*$W37*$K$1),VLOOKUP($Z37,Ref!$AE:$AG,2,0)*$Q37*$K$1*(1-$H$4/100))</f>
        <v/>
      </c>
      <c r="G37" s="86"/>
      <c r="H37" s="86"/>
      <c r="I37" s="87">
        <f>SUMIF(pricelist!$W:$W,'подбор радиатора TESI'!$AA37,pricelist!$J:$J)</f>
        <v>0</v>
      </c>
      <c r="J37" s="88"/>
      <c r="K37" s="87">
        <f t="shared" si="4"/>
        <v>0</v>
      </c>
      <c r="L37" s="86"/>
      <c r="M37" s="89" t="str">
        <f>IF($L37="","",VLOOKUP($L37,Ref!$D:$J,7,0))</f>
        <v/>
      </c>
      <c r="N37" s="90">
        <f>SUMIF(Ref!$D:$D,'подбор радиатора TESI'!$L:$L,Ref!$E:$E)</f>
        <v>0</v>
      </c>
      <c r="O37" s="86"/>
      <c r="P37" s="90">
        <f>SUMIF(Ref!$F:$F,'подбор радиатора TESI'!$O:$O,Ref!$G:$G)</f>
        <v>0</v>
      </c>
      <c r="Q37" s="88"/>
      <c r="R37" s="90">
        <f>SUMIF(pricelist!$W:$W,'подбор радиатора TESI'!$AA:$AA,pricelist!$K:$K)*$J37</f>
        <v>0</v>
      </c>
      <c r="S37" s="90">
        <f ca="1">SUMIF(pricelist!$W:$W,$AA:$AA,INDIRECT($S$12&amp;$S$14))*$J37</f>
        <v>0</v>
      </c>
      <c r="T37" s="92">
        <f t="shared" si="1"/>
        <v>0</v>
      </c>
      <c r="U37" s="86"/>
      <c r="V37" s="90">
        <f>SUMIF(Ref!$H:$H,'подбор радиатора TESI'!$U:$U,Ref!$I:$I)</f>
        <v>0</v>
      </c>
      <c r="W37" s="90">
        <f>(($N37*SUMIF(pricelist!$W:$W,'подбор радиатора TESI'!$AA:$AA,pricelist!$S:$S)*$J37)+$P37+IF($U37="радиусный",$V37*$J37,$V37)+IF($J37&gt;$AC37,31*1.13,0))*(1-$H$4/100)</f>
        <v>0</v>
      </c>
      <c r="X37" s="93"/>
      <c r="Y37" s="94"/>
      <c r="Z37" s="91"/>
      <c r="AA37" s="95" t="str">
        <f t="shared" si="5"/>
        <v>/</v>
      </c>
      <c r="AB37" s="95" t="str">
        <f t="shared" si="5"/>
        <v>/</v>
      </c>
      <c r="AC37" s="95">
        <f>SUMIF(Ref!$R:$R,'подбор радиатора TESI'!$AB:$AB,Ref!$Q:$Q)</f>
        <v>0</v>
      </c>
      <c r="AD37" s="95">
        <f t="shared" si="6"/>
        <v>1</v>
      </c>
      <c r="AE37" s="96"/>
      <c r="AF37" s="97"/>
    </row>
    <row r="38" spans="1:32" s="85" customFormat="1" ht="16.5">
      <c r="A38" s="82" t="str">
        <f t="shared" si="2"/>
        <v/>
      </c>
      <c r="B38" s="83" t="str">
        <f>IF($Z38="",IF($G38="","","RR"&amp;LEFT($G38,1)&amp;$H38&amp;IF($J38&lt;=9,"0"&amp;$J38,$J38)&amp;$L38&amp;"A4"&amp;LEFT($O38,2)&amp;"N"),VLOOKUP($Z38,Ref!$AE:$AG,3,0)&amp;$L38)</f>
        <v/>
      </c>
      <c r="C38" s="83" t="str">
        <f t="shared" si="3"/>
        <v/>
      </c>
      <c r="D38" s="82" t="str">
        <f t="shared" si="0"/>
        <v/>
      </c>
      <c r="E38" s="84" t="str">
        <f>IF($Z38="",IF($G38="","",$D38*$W38*$K$1),VLOOKUP($Z38,Ref!$AE:$AG,2,0)*$Q38*$K$1*(1-$H$4/100))</f>
        <v/>
      </c>
      <c r="G38" s="86"/>
      <c r="H38" s="86"/>
      <c r="I38" s="87">
        <f>SUMIF(pricelist!$W:$W,'подбор радиатора TESI'!$AA38,pricelist!$J:$J)</f>
        <v>0</v>
      </c>
      <c r="J38" s="88"/>
      <c r="K38" s="87">
        <f t="shared" si="4"/>
        <v>0</v>
      </c>
      <c r="L38" s="86"/>
      <c r="M38" s="89" t="str">
        <f>IF($L38="","",VLOOKUP($L38,Ref!$D:$J,7,0))</f>
        <v/>
      </c>
      <c r="N38" s="90">
        <f>SUMIF(Ref!$D:$D,'подбор радиатора TESI'!$L:$L,Ref!$E:$E)</f>
        <v>0</v>
      </c>
      <c r="O38" s="86"/>
      <c r="P38" s="90">
        <f>SUMIF(Ref!$F:$F,'подбор радиатора TESI'!$O:$O,Ref!$G:$G)</f>
        <v>0</v>
      </c>
      <c r="Q38" s="88"/>
      <c r="R38" s="90">
        <f>SUMIF(pricelist!$W:$W,'подбор радиатора TESI'!$AA:$AA,pricelist!$K:$K)*$J38</f>
        <v>0</v>
      </c>
      <c r="S38" s="90">
        <f ca="1">SUMIF(pricelist!$W:$W,$AA:$AA,INDIRECT($S$12&amp;$S$14))*$J38</f>
        <v>0</v>
      </c>
      <c r="T38" s="92">
        <f t="shared" si="1"/>
        <v>0</v>
      </c>
      <c r="U38" s="86"/>
      <c r="V38" s="90">
        <f>SUMIF(Ref!$H:$H,'подбор радиатора TESI'!$U:$U,Ref!$I:$I)</f>
        <v>0</v>
      </c>
      <c r="W38" s="90">
        <f>(($N38*SUMIF(pricelist!$W:$W,'подбор радиатора TESI'!$AA:$AA,pricelist!$S:$S)*$J38)+$P38+IF($U38="радиусный",$V38*$J38,$V38)+IF($J38&gt;$AC38,31*1.13,0))*(1-$H$4/100)</f>
        <v>0</v>
      </c>
      <c r="X38" s="93"/>
      <c r="Y38" s="94"/>
      <c r="Z38" s="91"/>
      <c r="AA38" s="95" t="str">
        <f t="shared" si="5"/>
        <v>/</v>
      </c>
      <c r="AB38" s="95" t="str">
        <f t="shared" si="5"/>
        <v>/</v>
      </c>
      <c r="AC38" s="95">
        <f>SUMIF(Ref!$R:$R,'подбор радиатора TESI'!$AB:$AB,Ref!$Q:$Q)</f>
        <v>0</v>
      </c>
      <c r="AD38" s="95">
        <f t="shared" si="6"/>
        <v>1</v>
      </c>
      <c r="AE38" s="96"/>
      <c r="AF38" s="97"/>
    </row>
    <row r="39" spans="1:32" s="85" customFormat="1" ht="16.5">
      <c r="A39" s="82" t="str">
        <f t="shared" si="2"/>
        <v/>
      </c>
      <c r="B39" s="83" t="str">
        <f>IF($Z39="",IF($G39="","","RR"&amp;LEFT($G39,1)&amp;$H39&amp;IF($J39&lt;=9,"0"&amp;$J39,$J39)&amp;$L39&amp;"A4"&amp;LEFT($O39,2)&amp;"N"),VLOOKUP($Z39,Ref!$AE:$AG,3,0)&amp;$L39)</f>
        <v/>
      </c>
      <c r="C39" s="83" t="str">
        <f t="shared" si="3"/>
        <v/>
      </c>
      <c r="D39" s="82" t="str">
        <f t="shared" si="0"/>
        <v/>
      </c>
      <c r="E39" s="84" t="str">
        <f>IF($Z39="",IF($G39="","",$D39*$W39*$K$1),VLOOKUP($Z39,Ref!$AE:$AG,2,0)*$Q39*$K$1*(1-$H$4/100))</f>
        <v/>
      </c>
      <c r="G39" s="86"/>
      <c r="H39" s="86"/>
      <c r="I39" s="87">
        <f>SUMIF(pricelist!$W:$W,'подбор радиатора TESI'!$AA39,pricelist!$J:$J)</f>
        <v>0</v>
      </c>
      <c r="J39" s="88"/>
      <c r="K39" s="87">
        <f t="shared" si="4"/>
        <v>0</v>
      </c>
      <c r="L39" s="86"/>
      <c r="M39" s="89" t="str">
        <f>IF($L39="","",VLOOKUP($L39,Ref!$D:$J,7,0))</f>
        <v/>
      </c>
      <c r="N39" s="90">
        <f>SUMIF(Ref!$D:$D,'подбор радиатора TESI'!$L:$L,Ref!$E:$E)</f>
        <v>0</v>
      </c>
      <c r="O39" s="86"/>
      <c r="P39" s="90">
        <f>SUMIF(Ref!$F:$F,'подбор радиатора TESI'!$O:$O,Ref!$G:$G)</f>
        <v>0</v>
      </c>
      <c r="Q39" s="88"/>
      <c r="R39" s="90">
        <f>SUMIF(pricelist!$W:$W,'подбор радиатора TESI'!$AA:$AA,pricelist!$K:$K)*$J39</f>
        <v>0</v>
      </c>
      <c r="S39" s="90">
        <f ca="1">SUMIF(pricelist!$W:$W,$AA:$AA,INDIRECT($S$12&amp;$S$14))*$J39</f>
        <v>0</v>
      </c>
      <c r="T39" s="92">
        <f t="shared" si="1"/>
        <v>0</v>
      </c>
      <c r="U39" s="86"/>
      <c r="V39" s="90">
        <f>SUMIF(Ref!$H:$H,'подбор радиатора TESI'!$U:$U,Ref!$I:$I)</f>
        <v>0</v>
      </c>
      <c r="W39" s="90">
        <f>(($N39*SUMIF(pricelist!$W:$W,'подбор радиатора TESI'!$AA:$AA,pricelist!$S:$S)*$J39)+$P39+IF($U39="радиусный",$V39*$J39,$V39)+IF($J39&gt;$AC39,31*1.13,0))*(1-$H$4/100)</f>
        <v>0</v>
      </c>
      <c r="X39" s="93"/>
      <c r="Y39" s="94"/>
      <c r="Z39" s="91"/>
      <c r="AA39" s="95" t="str">
        <f t="shared" si="5"/>
        <v>/</v>
      </c>
      <c r="AB39" s="95" t="str">
        <f t="shared" si="5"/>
        <v>/</v>
      </c>
      <c r="AC39" s="95">
        <f>SUMIF(Ref!$R:$R,'подбор радиатора TESI'!$AB:$AB,Ref!$Q:$Q)</f>
        <v>0</v>
      </c>
      <c r="AD39" s="95">
        <f t="shared" si="6"/>
        <v>1</v>
      </c>
      <c r="AE39" s="96"/>
      <c r="AF39" s="97"/>
    </row>
    <row r="40" spans="1:32" s="85" customFormat="1" ht="16.5">
      <c r="A40" s="82" t="str">
        <f t="shared" si="2"/>
        <v/>
      </c>
      <c r="B40" s="83" t="str">
        <f>IF($Z40="",IF($G40="","","RR"&amp;LEFT($G40,1)&amp;$H40&amp;IF($J40&lt;=9,"0"&amp;$J40,$J40)&amp;$L40&amp;"A4"&amp;LEFT($O40,2)&amp;"N"),VLOOKUP($Z40,Ref!$AE:$AG,3,0)&amp;$L40)</f>
        <v/>
      </c>
      <c r="C40" s="83" t="str">
        <f t="shared" si="3"/>
        <v/>
      </c>
      <c r="D40" s="82" t="str">
        <f t="shared" si="0"/>
        <v/>
      </c>
      <c r="E40" s="84" t="str">
        <f>IF($Z40="",IF($G40="","",$D40*$W40*$K$1),VLOOKUP($Z40,Ref!$AE:$AG,2,0)*$Q40*$K$1*(1-$H$4/100))</f>
        <v/>
      </c>
      <c r="G40" s="86"/>
      <c r="H40" s="86"/>
      <c r="I40" s="87">
        <f>SUMIF(pricelist!$W:$W,'подбор радиатора TESI'!$AA40,pricelist!$J:$J)</f>
        <v>0</v>
      </c>
      <c r="J40" s="88"/>
      <c r="K40" s="87">
        <f t="shared" si="4"/>
        <v>0</v>
      </c>
      <c r="L40" s="86"/>
      <c r="M40" s="89" t="str">
        <f>IF($L40="","",VLOOKUP($L40,Ref!$D:$J,7,0))</f>
        <v/>
      </c>
      <c r="N40" s="90">
        <f>SUMIF(Ref!$D:$D,'подбор радиатора TESI'!$L:$L,Ref!$E:$E)</f>
        <v>0</v>
      </c>
      <c r="O40" s="86"/>
      <c r="P40" s="90">
        <f>SUMIF(Ref!$F:$F,'подбор радиатора TESI'!$O:$O,Ref!$G:$G)</f>
        <v>0</v>
      </c>
      <c r="Q40" s="88"/>
      <c r="R40" s="90">
        <f>SUMIF(pricelist!$W:$W,'подбор радиатора TESI'!$AA:$AA,pricelist!$K:$K)*$J40</f>
        <v>0</v>
      </c>
      <c r="S40" s="90">
        <f ca="1">SUMIF(pricelist!$W:$W,$AA:$AA,INDIRECT($S$12&amp;$S$14))*$J40</f>
        <v>0</v>
      </c>
      <c r="T40" s="92">
        <f t="shared" si="1"/>
        <v>0</v>
      </c>
      <c r="U40" s="86"/>
      <c r="V40" s="90">
        <f>SUMIF(Ref!$H:$H,'подбор радиатора TESI'!$U:$U,Ref!$I:$I)</f>
        <v>0</v>
      </c>
      <c r="W40" s="90">
        <f>(($N40*SUMIF(pricelist!$W:$W,'подбор радиатора TESI'!$AA:$AA,pricelist!$S:$S)*$J40)+$P40+IF($U40="радиусный",$V40*$J40,$V40)+IF($J40&gt;$AC40,31*1.13,0))*(1-$H$4/100)</f>
        <v>0</v>
      </c>
      <c r="X40" s="93"/>
      <c r="Y40" s="94"/>
      <c r="Z40" s="91"/>
      <c r="AA40" s="95" t="str">
        <f t="shared" si="5"/>
        <v>/</v>
      </c>
      <c r="AB40" s="95" t="str">
        <f t="shared" si="5"/>
        <v>/</v>
      </c>
      <c r="AC40" s="95">
        <f>SUMIF(Ref!$R:$R,'подбор радиатора TESI'!$AB:$AB,Ref!$Q:$Q)</f>
        <v>0</v>
      </c>
      <c r="AD40" s="95">
        <f t="shared" si="6"/>
        <v>1</v>
      </c>
      <c r="AE40" s="96"/>
      <c r="AF40" s="97"/>
    </row>
    <row r="41" spans="1:32" s="85" customFormat="1" ht="16.5">
      <c r="A41" s="82" t="str">
        <f t="shared" si="2"/>
        <v/>
      </c>
      <c r="B41" s="83" t="str">
        <f>IF($Z41="",IF($G41="","","RR"&amp;LEFT($G41,1)&amp;$H41&amp;IF($J41&lt;=9,"0"&amp;$J41,$J41)&amp;$L41&amp;"A4"&amp;LEFT($O41,2)&amp;"N"),VLOOKUP($Z41,Ref!$AE:$AG,3,0)&amp;$L41)</f>
        <v/>
      </c>
      <c r="C41" s="83" t="str">
        <f t="shared" si="3"/>
        <v/>
      </c>
      <c r="D41" s="82" t="str">
        <f t="shared" si="0"/>
        <v/>
      </c>
      <c r="E41" s="84" t="str">
        <f>IF($Z41="",IF($G41="","",$D41*$W41*$K$1),VLOOKUP($Z41,Ref!$AE:$AG,2,0)*$Q41*$K$1*(1-$H$4/100))</f>
        <v/>
      </c>
      <c r="G41" s="86"/>
      <c r="H41" s="86"/>
      <c r="I41" s="87">
        <f>SUMIF(pricelist!$W:$W,'подбор радиатора TESI'!$AA41,pricelist!$J:$J)</f>
        <v>0</v>
      </c>
      <c r="J41" s="88"/>
      <c r="K41" s="87">
        <f t="shared" si="4"/>
        <v>0</v>
      </c>
      <c r="L41" s="86"/>
      <c r="M41" s="89" t="str">
        <f>IF($L41="","",VLOOKUP($L41,Ref!$D:$J,7,0))</f>
        <v/>
      </c>
      <c r="N41" s="90">
        <f>SUMIF(Ref!$D:$D,'подбор радиатора TESI'!$L:$L,Ref!$E:$E)</f>
        <v>0</v>
      </c>
      <c r="O41" s="86"/>
      <c r="P41" s="90">
        <f>SUMIF(Ref!$F:$F,'подбор радиатора TESI'!$O:$O,Ref!$G:$G)</f>
        <v>0</v>
      </c>
      <c r="Q41" s="88"/>
      <c r="R41" s="90">
        <f>SUMIF(pricelist!$W:$W,'подбор радиатора TESI'!$AA:$AA,pricelist!$K:$K)*$J41</f>
        <v>0</v>
      </c>
      <c r="S41" s="90">
        <f ca="1">SUMIF(pricelist!$W:$W,$AA:$AA,INDIRECT($S$12&amp;$S$14))*$J41</f>
        <v>0</v>
      </c>
      <c r="T41" s="92">
        <f t="shared" si="1"/>
        <v>0</v>
      </c>
      <c r="U41" s="86"/>
      <c r="V41" s="90">
        <f>SUMIF(Ref!$H:$H,'подбор радиатора TESI'!$U:$U,Ref!$I:$I)</f>
        <v>0</v>
      </c>
      <c r="W41" s="90">
        <f>(($N41*SUMIF(pricelist!$W:$W,'подбор радиатора TESI'!$AA:$AA,pricelist!$S:$S)*$J41)+$P41+IF($U41="радиусный",$V41*$J41,$V41)+IF($J41&gt;$AC41,31*1.13,0))*(1-$H$4/100)</f>
        <v>0</v>
      </c>
      <c r="X41" s="93"/>
      <c r="Y41" s="94"/>
      <c r="Z41" s="91"/>
      <c r="AA41" s="95" t="str">
        <f t="shared" si="5"/>
        <v>/</v>
      </c>
      <c r="AB41" s="95" t="str">
        <f t="shared" si="5"/>
        <v>/</v>
      </c>
      <c r="AC41" s="95">
        <f>SUMIF(Ref!$R:$R,'подбор радиатора TESI'!$AB:$AB,Ref!$Q:$Q)</f>
        <v>0</v>
      </c>
      <c r="AD41" s="95">
        <f t="shared" si="6"/>
        <v>1</v>
      </c>
      <c r="AE41" s="96"/>
      <c r="AF41" s="97"/>
    </row>
    <row r="42" spans="1:32" s="85" customFormat="1" ht="16.5">
      <c r="A42" s="82" t="str">
        <f t="shared" si="2"/>
        <v/>
      </c>
      <c r="B42" s="83" t="str">
        <f>IF($Z42="",IF($G42="","","RR"&amp;LEFT($G42,1)&amp;$H42&amp;IF($J42&lt;=9,"0"&amp;$J42,$J42)&amp;$L42&amp;"A4"&amp;LEFT($O42,2)&amp;"N"),VLOOKUP($Z42,Ref!$AE:$AG,3,0)&amp;$L42)</f>
        <v/>
      </c>
      <c r="C42" s="83" t="str">
        <f t="shared" si="3"/>
        <v/>
      </c>
      <c r="D42" s="82" t="str">
        <f t="shared" si="0"/>
        <v/>
      </c>
      <c r="E42" s="84" t="str">
        <f>IF($Z42="",IF($G42="","",$D42*$W42*$K$1),VLOOKUP($Z42,Ref!$AE:$AG,2,0)*$Q42*$K$1*(1-$H$4/100))</f>
        <v/>
      </c>
      <c r="G42" s="86"/>
      <c r="H42" s="86"/>
      <c r="I42" s="87">
        <f>SUMIF(pricelist!$W:$W,'подбор радиатора TESI'!$AA42,pricelist!$J:$J)</f>
        <v>0</v>
      </c>
      <c r="J42" s="88"/>
      <c r="K42" s="87">
        <f t="shared" si="4"/>
        <v>0</v>
      </c>
      <c r="L42" s="86"/>
      <c r="M42" s="89" t="str">
        <f>IF($L42="","",VLOOKUP($L42,Ref!$D:$J,7,0))</f>
        <v/>
      </c>
      <c r="N42" s="90">
        <f>SUMIF(Ref!$D:$D,'подбор радиатора TESI'!$L:$L,Ref!$E:$E)</f>
        <v>0</v>
      </c>
      <c r="O42" s="86"/>
      <c r="P42" s="90">
        <f>SUMIF(Ref!$F:$F,'подбор радиатора TESI'!$O:$O,Ref!$G:$G)</f>
        <v>0</v>
      </c>
      <c r="Q42" s="88"/>
      <c r="R42" s="90">
        <f>SUMIF(pricelist!$W:$W,'подбор радиатора TESI'!$AA:$AA,pricelist!$K:$K)*$J42</f>
        <v>0</v>
      </c>
      <c r="S42" s="90">
        <f ca="1">SUMIF(pricelist!$W:$W,$AA:$AA,INDIRECT($S$12&amp;$S$14))*$J42</f>
        <v>0</v>
      </c>
      <c r="T42" s="92">
        <f t="shared" si="1"/>
        <v>0</v>
      </c>
      <c r="U42" s="86"/>
      <c r="V42" s="90">
        <f>SUMIF(Ref!$H:$H,'подбор радиатора TESI'!$U:$U,Ref!$I:$I)</f>
        <v>0</v>
      </c>
      <c r="W42" s="90">
        <f>(($N42*SUMIF(pricelist!$W:$W,'подбор радиатора TESI'!$AA:$AA,pricelist!$S:$S)*$J42)+$P42+IF($U42="радиусный",$V42*$J42,$V42)+IF($J42&gt;$AC42,31*1.13,0))*(1-$H$4/100)</f>
        <v>0</v>
      </c>
      <c r="X42" s="93"/>
      <c r="Y42" s="94"/>
      <c r="Z42" s="91"/>
      <c r="AA42" s="95" t="str">
        <f t="shared" si="5"/>
        <v>/</v>
      </c>
      <c r="AB42" s="95" t="str">
        <f t="shared" si="5"/>
        <v>/</v>
      </c>
      <c r="AC42" s="95">
        <f>SUMIF(Ref!$R:$R,'подбор радиатора TESI'!$AB:$AB,Ref!$Q:$Q)</f>
        <v>0</v>
      </c>
      <c r="AD42" s="95">
        <f t="shared" si="6"/>
        <v>1</v>
      </c>
      <c r="AE42" s="96"/>
      <c r="AF42" s="97"/>
    </row>
    <row r="43" spans="1:32" s="85" customFormat="1" ht="16.5">
      <c r="A43" s="82" t="str">
        <f t="shared" si="2"/>
        <v/>
      </c>
      <c r="B43" s="83" t="str">
        <f>IF($Z43="",IF($G43="","","RR"&amp;LEFT($G43,1)&amp;$H43&amp;IF($J43&lt;=9,"0"&amp;$J43,$J43)&amp;$L43&amp;"A4"&amp;LEFT($O43,2)&amp;"N"),VLOOKUP($Z43,Ref!$AE:$AG,3,0)&amp;$L43)</f>
        <v/>
      </c>
      <c r="C43" s="83" t="str">
        <f t="shared" si="3"/>
        <v/>
      </c>
      <c r="D43" s="82" t="str">
        <f t="shared" si="0"/>
        <v/>
      </c>
      <c r="E43" s="84" t="str">
        <f>IF($Z43="",IF($G43="","",$D43*$W43*$K$1),VLOOKUP($Z43,Ref!$AE:$AG,2,0)*$Q43*$K$1*(1-$H$4/100))</f>
        <v/>
      </c>
      <c r="G43" s="86"/>
      <c r="H43" s="86"/>
      <c r="I43" s="87">
        <f>SUMIF(pricelist!$W:$W,'подбор радиатора TESI'!$AA43,pricelist!$J:$J)</f>
        <v>0</v>
      </c>
      <c r="J43" s="88"/>
      <c r="K43" s="87">
        <f t="shared" si="4"/>
        <v>0</v>
      </c>
      <c r="L43" s="86"/>
      <c r="M43" s="89" t="str">
        <f>IF($L43="","",VLOOKUP($L43,Ref!$D:$J,7,0))</f>
        <v/>
      </c>
      <c r="N43" s="90">
        <f>SUMIF(Ref!$D:$D,'подбор радиатора TESI'!$L:$L,Ref!$E:$E)</f>
        <v>0</v>
      </c>
      <c r="O43" s="86"/>
      <c r="P43" s="90">
        <f>SUMIF(Ref!$F:$F,'подбор радиатора TESI'!$O:$O,Ref!$G:$G)</f>
        <v>0</v>
      </c>
      <c r="Q43" s="88"/>
      <c r="R43" s="90">
        <f>SUMIF(pricelist!$W:$W,'подбор радиатора TESI'!$AA:$AA,pricelist!$K:$K)*$J43</f>
        <v>0</v>
      </c>
      <c r="S43" s="90">
        <f ca="1">SUMIF(pricelist!$W:$W,$AA:$AA,INDIRECT($S$12&amp;$S$14))*$J43</f>
        <v>0</v>
      </c>
      <c r="T43" s="92">
        <f t="shared" si="1"/>
        <v>0</v>
      </c>
      <c r="U43" s="86"/>
      <c r="V43" s="90">
        <f>SUMIF(Ref!$H:$H,'подбор радиатора TESI'!$U:$U,Ref!$I:$I)</f>
        <v>0</v>
      </c>
      <c r="W43" s="90">
        <f>(($N43*SUMIF(pricelist!$W:$W,'подбор радиатора TESI'!$AA:$AA,pricelist!$S:$S)*$J43)+$P43+IF($U43="радиусный",$V43*$J43,$V43)+IF($J43&gt;$AC43,31*1.13,0))*(1-$H$4/100)</f>
        <v>0</v>
      </c>
      <c r="X43" s="93"/>
      <c r="Y43" s="94"/>
      <c r="Z43" s="91"/>
      <c r="AA43" s="95" t="str">
        <f t="shared" si="5"/>
        <v>/</v>
      </c>
      <c r="AB43" s="95" t="str">
        <f t="shared" si="5"/>
        <v>/</v>
      </c>
      <c r="AC43" s="95">
        <f>SUMIF(Ref!$R:$R,'подбор радиатора TESI'!$AB:$AB,Ref!$Q:$Q)</f>
        <v>0</v>
      </c>
      <c r="AD43" s="95">
        <f t="shared" si="6"/>
        <v>1</v>
      </c>
      <c r="AE43" s="96"/>
      <c r="AF43" s="97"/>
    </row>
    <row r="44" spans="1:32" s="85" customFormat="1" ht="16.5">
      <c r="A44" s="82" t="str">
        <f t="shared" si="2"/>
        <v/>
      </c>
      <c r="B44" s="83" t="str">
        <f>IF($Z44="",IF($G44="","","RR"&amp;LEFT($G44,1)&amp;$H44&amp;IF($J44&lt;=9,"0"&amp;$J44,$J44)&amp;$L44&amp;"A4"&amp;LEFT($O44,2)&amp;"N"),VLOOKUP($Z44,Ref!$AE:$AG,3,0)&amp;$L44)</f>
        <v/>
      </c>
      <c r="C44" s="83" t="str">
        <f t="shared" si="3"/>
        <v/>
      </c>
      <c r="D44" s="82" t="str">
        <f t="shared" si="0"/>
        <v/>
      </c>
      <c r="E44" s="84" t="str">
        <f>IF($Z44="",IF($G44="","",$D44*$W44*$K$1),VLOOKUP($Z44,Ref!$AE:$AG,2,0)*$Q44*$K$1*(1-$H$4/100))</f>
        <v/>
      </c>
      <c r="G44" s="86"/>
      <c r="H44" s="86"/>
      <c r="I44" s="87">
        <f>SUMIF(pricelist!$W:$W,'подбор радиатора TESI'!$AA44,pricelist!$J:$J)</f>
        <v>0</v>
      </c>
      <c r="J44" s="88"/>
      <c r="K44" s="87">
        <f t="shared" si="4"/>
        <v>0</v>
      </c>
      <c r="L44" s="86"/>
      <c r="M44" s="89" t="str">
        <f>IF($L44="","",VLOOKUP($L44,Ref!$D:$J,7,0))</f>
        <v/>
      </c>
      <c r="N44" s="90">
        <f>SUMIF(Ref!$D:$D,'подбор радиатора TESI'!$L:$L,Ref!$E:$E)</f>
        <v>0</v>
      </c>
      <c r="O44" s="86"/>
      <c r="P44" s="90">
        <f>SUMIF(Ref!$F:$F,'подбор радиатора TESI'!$O:$O,Ref!$G:$G)</f>
        <v>0</v>
      </c>
      <c r="Q44" s="88"/>
      <c r="R44" s="90">
        <f>SUMIF(pricelist!$W:$W,'подбор радиатора TESI'!$AA:$AA,pricelist!$K:$K)*$J44</f>
        <v>0</v>
      </c>
      <c r="S44" s="90">
        <f ca="1">SUMIF(pricelist!$W:$W,$AA:$AA,INDIRECT($S$12&amp;$S$14))*$J44</f>
        <v>0</v>
      </c>
      <c r="T44" s="92">
        <f t="shared" si="1"/>
        <v>0</v>
      </c>
      <c r="U44" s="86"/>
      <c r="V44" s="90">
        <f>SUMIF(Ref!$H:$H,'подбор радиатора TESI'!$U:$U,Ref!$I:$I)</f>
        <v>0</v>
      </c>
      <c r="W44" s="90">
        <f>(($N44*SUMIF(pricelist!$W:$W,'подбор радиатора TESI'!$AA:$AA,pricelist!$S:$S)*$J44)+$P44+IF($U44="радиусный",$V44*$J44,$V44)+IF($J44&gt;$AC44,31*1.13,0))*(1-$H$4/100)</f>
        <v>0</v>
      </c>
      <c r="X44" s="93"/>
      <c r="Y44" s="94"/>
      <c r="Z44" s="91"/>
      <c r="AA44" s="95" t="str">
        <f t="shared" si="5"/>
        <v>/</v>
      </c>
      <c r="AB44" s="95" t="str">
        <f t="shared" si="5"/>
        <v>/</v>
      </c>
      <c r="AC44" s="95">
        <f>SUMIF(Ref!$R:$R,'подбор радиатора TESI'!$AB:$AB,Ref!$Q:$Q)</f>
        <v>0</v>
      </c>
      <c r="AD44" s="95">
        <f t="shared" si="6"/>
        <v>1</v>
      </c>
      <c r="AE44" s="96"/>
      <c r="AF44" s="97"/>
    </row>
    <row r="45" spans="1:32" s="85" customFormat="1" ht="16.5">
      <c r="A45" s="82" t="str">
        <f t="shared" si="2"/>
        <v/>
      </c>
      <c r="B45" s="83" t="str">
        <f>IF($Z45="",IF($G45="","","RR"&amp;LEFT($G45,1)&amp;$H45&amp;IF($J45&lt;=9,"0"&amp;$J45,$J45)&amp;$L45&amp;"A4"&amp;LEFT($O45,2)&amp;"N"),VLOOKUP($Z45,Ref!$AE:$AG,3,0)&amp;$L45)</f>
        <v/>
      </c>
      <c r="C45" s="83" t="str">
        <f t="shared" si="3"/>
        <v/>
      </c>
      <c r="D45" s="82" t="str">
        <f t="shared" si="0"/>
        <v/>
      </c>
      <c r="E45" s="84" t="str">
        <f>IF($Z45="",IF($G45="","",$D45*$W45*$K$1),VLOOKUP($Z45,Ref!$AE:$AG,2,0)*$Q45*$K$1*(1-$H$4/100))</f>
        <v/>
      </c>
      <c r="G45" s="86"/>
      <c r="H45" s="86"/>
      <c r="I45" s="87">
        <f>SUMIF(pricelist!$W:$W,'подбор радиатора TESI'!$AA45,pricelist!$J:$J)</f>
        <v>0</v>
      </c>
      <c r="J45" s="88"/>
      <c r="K45" s="87">
        <f t="shared" si="4"/>
        <v>0</v>
      </c>
      <c r="L45" s="86"/>
      <c r="M45" s="89" t="str">
        <f>IF($L45="","",VLOOKUP($L45,Ref!$D:$J,7,0))</f>
        <v/>
      </c>
      <c r="N45" s="90">
        <f>SUMIF(Ref!$D:$D,'подбор радиатора TESI'!$L:$L,Ref!$E:$E)</f>
        <v>0</v>
      </c>
      <c r="O45" s="86"/>
      <c r="P45" s="90">
        <f>SUMIF(Ref!$F:$F,'подбор радиатора TESI'!$O:$O,Ref!$G:$G)</f>
        <v>0</v>
      </c>
      <c r="Q45" s="88"/>
      <c r="R45" s="90">
        <f>SUMIF(pricelist!$W:$W,'подбор радиатора TESI'!$AA:$AA,pricelist!$K:$K)*$J45</f>
        <v>0</v>
      </c>
      <c r="S45" s="90">
        <f ca="1">SUMIF(pricelist!$W:$W,$AA:$AA,INDIRECT($S$12&amp;$S$14))*$J45</f>
        <v>0</v>
      </c>
      <c r="T45" s="92">
        <f t="shared" si="1"/>
        <v>0</v>
      </c>
      <c r="U45" s="86"/>
      <c r="V45" s="90">
        <f>SUMIF(Ref!$H:$H,'подбор радиатора TESI'!$U:$U,Ref!$I:$I)</f>
        <v>0</v>
      </c>
      <c r="W45" s="90">
        <f>(($N45*SUMIF(pricelist!$W:$W,'подбор радиатора TESI'!$AA:$AA,pricelist!$S:$S)*$J45)+$P45+IF($U45="радиусный",$V45*$J45,$V45)+IF($J45&gt;$AC45,31*1.13,0))*(1-$H$4/100)</f>
        <v>0</v>
      </c>
      <c r="X45" s="93"/>
      <c r="Y45" s="94"/>
      <c r="Z45" s="91"/>
      <c r="AA45" s="95" t="str">
        <f t="shared" si="5"/>
        <v>/</v>
      </c>
      <c r="AB45" s="95" t="str">
        <f t="shared" si="5"/>
        <v>/</v>
      </c>
      <c r="AC45" s="95">
        <f>SUMIF(Ref!$R:$R,'подбор радиатора TESI'!$AB:$AB,Ref!$Q:$Q)</f>
        <v>0</v>
      </c>
      <c r="AD45" s="95">
        <f t="shared" si="6"/>
        <v>1</v>
      </c>
      <c r="AE45" s="96"/>
      <c r="AF45" s="97"/>
    </row>
    <row r="46" spans="1:32" s="85" customFormat="1" ht="16.5">
      <c r="A46" s="82" t="str">
        <f t="shared" si="2"/>
        <v/>
      </c>
      <c r="B46" s="83" t="str">
        <f>IF($Z46="",IF($G46="","","RR"&amp;LEFT($G46,1)&amp;$H46&amp;IF($J46&lt;=9,"0"&amp;$J46,$J46)&amp;$L46&amp;"A4"&amp;LEFT($O46,2)&amp;"N"),VLOOKUP($Z46,Ref!$AE:$AG,3,0)&amp;$L46)</f>
        <v/>
      </c>
      <c r="C46" s="83" t="str">
        <f t="shared" si="3"/>
        <v/>
      </c>
      <c r="D46" s="82" t="str">
        <f t="shared" si="0"/>
        <v/>
      </c>
      <c r="E46" s="84" t="str">
        <f>IF($Z46="",IF($G46="","",$D46*$W46*$K$1),VLOOKUP($Z46,Ref!$AE:$AG,2,0)*$Q46*$K$1*(1-$H$4/100))</f>
        <v/>
      </c>
      <c r="G46" s="86"/>
      <c r="H46" s="86"/>
      <c r="I46" s="87">
        <f>SUMIF(pricelist!$W:$W,'подбор радиатора TESI'!$AA46,pricelist!$J:$J)</f>
        <v>0</v>
      </c>
      <c r="J46" s="88"/>
      <c r="K46" s="87">
        <f t="shared" si="4"/>
        <v>0</v>
      </c>
      <c r="L46" s="86"/>
      <c r="M46" s="89" t="str">
        <f>IF($L46="","",VLOOKUP($L46,Ref!$D:$J,7,0))</f>
        <v/>
      </c>
      <c r="N46" s="90">
        <f>SUMIF(Ref!$D:$D,'подбор радиатора TESI'!$L:$L,Ref!$E:$E)</f>
        <v>0</v>
      </c>
      <c r="O46" s="86"/>
      <c r="P46" s="90">
        <f>SUMIF(Ref!$F:$F,'подбор радиатора TESI'!$O:$O,Ref!$G:$G)</f>
        <v>0</v>
      </c>
      <c r="Q46" s="88"/>
      <c r="R46" s="90">
        <f>SUMIF(pricelist!$W:$W,'подбор радиатора TESI'!$AA:$AA,pricelist!$K:$K)*$J46</f>
        <v>0</v>
      </c>
      <c r="S46" s="90">
        <f ca="1">SUMIF(pricelist!$W:$W,$AA:$AA,INDIRECT($S$12&amp;$S$14))*$J46</f>
        <v>0</v>
      </c>
      <c r="T46" s="92">
        <f t="shared" si="1"/>
        <v>0</v>
      </c>
      <c r="U46" s="86"/>
      <c r="V46" s="90">
        <f>SUMIF(Ref!$H:$H,'подбор радиатора TESI'!$U:$U,Ref!$I:$I)</f>
        <v>0</v>
      </c>
      <c r="W46" s="90">
        <f>(($N46*SUMIF(pricelist!$W:$W,'подбор радиатора TESI'!$AA:$AA,pricelist!$S:$S)*$J46)+$P46+IF($U46="радиусный",$V46*$J46,$V46)+IF($J46&gt;$AC46,31*1.13,0))*(1-$H$4/100)</f>
        <v>0</v>
      </c>
      <c r="X46" s="93"/>
      <c r="Y46" s="94"/>
      <c r="Z46" s="91"/>
      <c r="AA46" s="95" t="str">
        <f t="shared" si="5"/>
        <v>/</v>
      </c>
      <c r="AB46" s="95" t="str">
        <f t="shared" si="5"/>
        <v>/</v>
      </c>
      <c r="AC46" s="95">
        <f>SUMIF(Ref!$R:$R,'подбор радиатора TESI'!$AB:$AB,Ref!$Q:$Q)</f>
        <v>0</v>
      </c>
      <c r="AD46" s="95">
        <f t="shared" si="6"/>
        <v>1</v>
      </c>
      <c r="AE46" s="96"/>
      <c r="AF46" s="97"/>
    </row>
    <row r="47" spans="1:32" s="85" customFormat="1" ht="16.5">
      <c r="A47" s="82" t="str">
        <f t="shared" si="2"/>
        <v/>
      </c>
      <c r="B47" s="83" t="str">
        <f>IF($Z47="",IF($G47="","","RR"&amp;LEFT($G47,1)&amp;$H47&amp;IF($J47&lt;=9,"0"&amp;$J47,$J47)&amp;$L47&amp;"A4"&amp;LEFT($O47,2)&amp;"N"),VLOOKUP($Z47,Ref!$AE:$AG,3,0)&amp;$L47)</f>
        <v/>
      </c>
      <c r="C47" s="83" t="str">
        <f t="shared" si="3"/>
        <v/>
      </c>
      <c r="D47" s="82" t="str">
        <f t="shared" si="0"/>
        <v/>
      </c>
      <c r="E47" s="84" t="str">
        <f>IF($Z47="",IF($G47="","",$D47*$W47*$K$1),VLOOKUP($Z47,Ref!$AE:$AG,2,0)*$Q47*$K$1*(1-$H$4/100))</f>
        <v/>
      </c>
      <c r="G47" s="86"/>
      <c r="H47" s="86"/>
      <c r="I47" s="87">
        <f>SUMIF(pricelist!$W:$W,'подбор радиатора TESI'!$AA47,pricelist!$J:$J)</f>
        <v>0</v>
      </c>
      <c r="J47" s="88"/>
      <c r="K47" s="87">
        <f t="shared" si="4"/>
        <v>0</v>
      </c>
      <c r="L47" s="86"/>
      <c r="M47" s="89" t="str">
        <f>IF($L47="","",VLOOKUP($L47,Ref!$D:$J,7,0))</f>
        <v/>
      </c>
      <c r="N47" s="90">
        <f>SUMIF(Ref!$D:$D,'подбор радиатора TESI'!$L:$L,Ref!$E:$E)</f>
        <v>0</v>
      </c>
      <c r="O47" s="86"/>
      <c r="P47" s="90">
        <f>SUMIF(Ref!$F:$F,'подбор радиатора TESI'!$O:$O,Ref!$G:$G)</f>
        <v>0</v>
      </c>
      <c r="Q47" s="88"/>
      <c r="R47" s="90">
        <f>SUMIF(pricelist!$W:$W,'подбор радиатора TESI'!$AA:$AA,pricelist!$K:$K)*$J47</f>
        <v>0</v>
      </c>
      <c r="S47" s="90">
        <f ca="1">SUMIF(pricelist!$W:$W,$AA:$AA,INDIRECT($S$12&amp;$S$14))*$J47</f>
        <v>0</v>
      </c>
      <c r="T47" s="92">
        <f t="shared" si="1"/>
        <v>0</v>
      </c>
      <c r="U47" s="86"/>
      <c r="V47" s="90">
        <f>SUMIF(Ref!$H:$H,'подбор радиатора TESI'!$U:$U,Ref!$I:$I)</f>
        <v>0</v>
      </c>
      <c r="W47" s="90">
        <f>(($N47*SUMIF(pricelist!$W:$W,'подбор радиатора TESI'!$AA:$AA,pricelist!$S:$S)*$J47)+$P47+IF($U47="радиусный",$V47*$J47,$V47)+IF($J47&gt;$AC47,31*1.13,0))*(1-$H$4/100)</f>
        <v>0</v>
      </c>
      <c r="X47" s="93"/>
      <c r="Y47" s="94"/>
      <c r="Z47" s="91"/>
      <c r="AA47" s="95" t="str">
        <f t="shared" si="5"/>
        <v>/</v>
      </c>
      <c r="AB47" s="95" t="str">
        <f t="shared" si="5"/>
        <v>/</v>
      </c>
      <c r="AC47" s="95">
        <f>SUMIF(Ref!$R:$R,'подбор радиатора TESI'!$AB:$AB,Ref!$Q:$Q)</f>
        <v>0</v>
      </c>
      <c r="AD47" s="95">
        <f t="shared" si="6"/>
        <v>1</v>
      </c>
      <c r="AE47" s="96"/>
      <c r="AF47" s="97"/>
    </row>
    <row r="48" spans="1:32" s="85" customFormat="1" ht="16.5">
      <c r="A48" s="82" t="str">
        <f t="shared" si="2"/>
        <v/>
      </c>
      <c r="B48" s="83" t="str">
        <f>IF($Z48="",IF($G48="","","RR"&amp;LEFT($G48,1)&amp;$H48&amp;IF($J48&lt;=9,"0"&amp;$J48,$J48)&amp;$L48&amp;"A4"&amp;LEFT($O48,2)&amp;"N"),VLOOKUP($Z48,Ref!$AE:$AG,3,0)&amp;$L48)</f>
        <v/>
      </c>
      <c r="C48" s="83" t="str">
        <f t="shared" si="3"/>
        <v/>
      </c>
      <c r="D48" s="82" t="str">
        <f t="shared" si="0"/>
        <v/>
      </c>
      <c r="E48" s="84" t="str">
        <f>IF($Z48="",IF($G48="","",$D48*$W48*$K$1),VLOOKUP($Z48,Ref!$AE:$AG,2,0)*$Q48*$K$1*(1-$H$4/100))</f>
        <v/>
      </c>
      <c r="G48" s="86"/>
      <c r="H48" s="86"/>
      <c r="I48" s="87">
        <f>SUMIF(pricelist!$W:$W,'подбор радиатора TESI'!$AA48,pricelist!$J:$J)</f>
        <v>0</v>
      </c>
      <c r="J48" s="88"/>
      <c r="K48" s="87">
        <f t="shared" si="4"/>
        <v>0</v>
      </c>
      <c r="L48" s="86"/>
      <c r="M48" s="89" t="str">
        <f>IF($L48="","",VLOOKUP($L48,Ref!$D:$J,7,0))</f>
        <v/>
      </c>
      <c r="N48" s="90">
        <f>SUMIF(Ref!$D:$D,'подбор радиатора TESI'!$L:$L,Ref!$E:$E)</f>
        <v>0</v>
      </c>
      <c r="O48" s="86"/>
      <c r="P48" s="90">
        <f>SUMIF(Ref!$F:$F,'подбор радиатора TESI'!$O:$O,Ref!$G:$G)</f>
        <v>0</v>
      </c>
      <c r="Q48" s="88"/>
      <c r="R48" s="90">
        <f>SUMIF(pricelist!$W:$W,'подбор радиатора TESI'!$AA:$AA,pricelist!$K:$K)*$J48</f>
        <v>0</v>
      </c>
      <c r="S48" s="90">
        <f ca="1">SUMIF(pricelist!$W:$W,$AA:$AA,INDIRECT($S$12&amp;$S$14))*$J48</f>
        <v>0</v>
      </c>
      <c r="T48" s="92">
        <f t="shared" si="1"/>
        <v>0</v>
      </c>
      <c r="U48" s="86"/>
      <c r="V48" s="90">
        <f>SUMIF(Ref!$H:$H,'подбор радиатора TESI'!$U:$U,Ref!$I:$I)</f>
        <v>0</v>
      </c>
      <c r="W48" s="90">
        <f>(($N48*SUMIF(pricelist!$W:$W,'подбор радиатора TESI'!$AA:$AA,pricelist!$S:$S)*$J48)+$P48+IF($U48="радиусный",$V48*$J48,$V48)+IF($J48&gt;$AC48,31*1.13,0))*(1-$H$4/100)</f>
        <v>0</v>
      </c>
      <c r="X48" s="93"/>
      <c r="Y48" s="94"/>
      <c r="Z48" s="91"/>
      <c r="AA48" s="95" t="str">
        <f t="shared" si="5"/>
        <v>/</v>
      </c>
      <c r="AB48" s="95" t="str">
        <f t="shared" si="5"/>
        <v>/</v>
      </c>
      <c r="AC48" s="95">
        <f>SUMIF(Ref!$R:$R,'подбор радиатора TESI'!$AB:$AB,Ref!$Q:$Q)</f>
        <v>0</v>
      </c>
      <c r="AD48" s="95">
        <f t="shared" si="6"/>
        <v>1</v>
      </c>
      <c r="AE48" s="96"/>
      <c r="AF48" s="97"/>
    </row>
    <row r="49" spans="1:32" s="85" customFormat="1" ht="16.5">
      <c r="A49" s="82" t="str">
        <f t="shared" si="2"/>
        <v/>
      </c>
      <c r="B49" s="83" t="str">
        <f>IF($Z49="",IF($G49="","","RR"&amp;LEFT($G49,1)&amp;$H49&amp;IF($J49&lt;=9,"0"&amp;$J49,$J49)&amp;$L49&amp;"A4"&amp;LEFT($O49,2)&amp;"N"),VLOOKUP($Z49,Ref!$AE:$AG,3,0)&amp;$L49)</f>
        <v/>
      </c>
      <c r="C49" s="83" t="str">
        <f t="shared" si="3"/>
        <v/>
      </c>
      <c r="D49" s="82" t="str">
        <f t="shared" si="0"/>
        <v/>
      </c>
      <c r="E49" s="84" t="str">
        <f>IF($Z49="",IF($G49="","",$D49*$W49*$K$1),VLOOKUP($Z49,Ref!$AE:$AG,2,0)*$Q49*$K$1*(1-$H$4/100))</f>
        <v/>
      </c>
      <c r="G49" s="86"/>
      <c r="H49" s="86"/>
      <c r="I49" s="87">
        <f>SUMIF(pricelist!$W:$W,'подбор радиатора TESI'!$AA49,pricelist!$J:$J)</f>
        <v>0</v>
      </c>
      <c r="J49" s="88"/>
      <c r="K49" s="87">
        <f t="shared" si="4"/>
        <v>0</v>
      </c>
      <c r="L49" s="86"/>
      <c r="M49" s="89" t="str">
        <f>IF($L49="","",VLOOKUP($L49,Ref!$D:$J,7,0))</f>
        <v/>
      </c>
      <c r="N49" s="90">
        <f>SUMIF(Ref!$D:$D,'подбор радиатора TESI'!$L:$L,Ref!$E:$E)</f>
        <v>0</v>
      </c>
      <c r="O49" s="86"/>
      <c r="P49" s="90">
        <f>SUMIF(Ref!$F:$F,'подбор радиатора TESI'!$O:$O,Ref!$G:$G)</f>
        <v>0</v>
      </c>
      <c r="Q49" s="88"/>
      <c r="R49" s="90">
        <f>SUMIF(pricelist!$W:$W,'подбор радиатора TESI'!$AA:$AA,pricelist!$K:$K)*$J49</f>
        <v>0</v>
      </c>
      <c r="S49" s="90">
        <f ca="1">SUMIF(pricelist!$W:$W,$AA:$AA,INDIRECT($S$12&amp;$S$14))*$J49</f>
        <v>0</v>
      </c>
      <c r="T49" s="92">
        <f t="shared" si="1"/>
        <v>0</v>
      </c>
      <c r="U49" s="86"/>
      <c r="V49" s="90">
        <f>SUMIF(Ref!$H:$H,'подбор радиатора TESI'!$U:$U,Ref!$I:$I)</f>
        <v>0</v>
      </c>
      <c r="W49" s="90">
        <f>(($N49*SUMIF(pricelist!$W:$W,'подбор радиатора TESI'!$AA:$AA,pricelist!$S:$S)*$J49)+$P49+IF($U49="радиусный",$V49*$J49,$V49)+IF($J49&gt;$AC49,31*1.13,0))*(1-$H$4/100)</f>
        <v>0</v>
      </c>
      <c r="X49" s="93"/>
      <c r="Y49" s="94"/>
      <c r="Z49" s="91"/>
      <c r="AA49" s="95" t="str">
        <f t="shared" si="5"/>
        <v>/</v>
      </c>
      <c r="AB49" s="95" t="str">
        <f t="shared" si="5"/>
        <v>/</v>
      </c>
      <c r="AC49" s="95">
        <f>SUMIF(Ref!$R:$R,'подбор радиатора TESI'!$AB:$AB,Ref!$Q:$Q)</f>
        <v>0</v>
      </c>
      <c r="AD49" s="95">
        <f t="shared" si="6"/>
        <v>1</v>
      </c>
      <c r="AE49" s="96"/>
      <c r="AF49" s="97"/>
    </row>
    <row r="50" spans="1:32" s="85" customFormat="1" ht="16.5">
      <c r="A50" s="82" t="str">
        <f t="shared" si="2"/>
        <v/>
      </c>
      <c r="B50" s="83" t="str">
        <f>IF($Z50="",IF($G50="","","RR"&amp;LEFT($G50,1)&amp;$H50&amp;IF($J50&lt;=9,"0"&amp;$J50,$J50)&amp;$L50&amp;"A4"&amp;LEFT($O50,2)&amp;"N"),VLOOKUP($Z50,Ref!$AE:$AG,3,0)&amp;$L50)</f>
        <v/>
      </c>
      <c r="C50" s="83" t="str">
        <f t="shared" si="3"/>
        <v/>
      </c>
      <c r="D50" s="82" t="str">
        <f t="shared" si="0"/>
        <v/>
      </c>
      <c r="E50" s="84" t="str">
        <f>IF($Z50="",IF($G50="","",$D50*$W50*$K$1),VLOOKUP($Z50,Ref!$AE:$AG,2,0)*$Q50*$K$1*(1-$H$4/100))</f>
        <v/>
      </c>
      <c r="G50" s="86"/>
      <c r="H50" s="86"/>
      <c r="I50" s="87">
        <f>SUMIF(pricelist!$W:$W,'подбор радиатора TESI'!$AA50,pricelist!$J:$J)</f>
        <v>0</v>
      </c>
      <c r="J50" s="88"/>
      <c r="K50" s="87">
        <f t="shared" si="4"/>
        <v>0</v>
      </c>
      <c r="L50" s="86"/>
      <c r="M50" s="89" t="str">
        <f>IF($L50="","",VLOOKUP($L50,Ref!$D:$J,7,0))</f>
        <v/>
      </c>
      <c r="N50" s="90">
        <f>SUMIF(Ref!$D:$D,'подбор радиатора TESI'!$L:$L,Ref!$E:$E)</f>
        <v>0</v>
      </c>
      <c r="O50" s="86"/>
      <c r="P50" s="90">
        <f>SUMIF(Ref!$F:$F,'подбор радиатора TESI'!$O:$O,Ref!$G:$G)</f>
        <v>0</v>
      </c>
      <c r="Q50" s="88"/>
      <c r="R50" s="90">
        <f>SUMIF(pricelist!$W:$W,'подбор радиатора TESI'!$AA:$AA,pricelist!$K:$K)*$J50</f>
        <v>0</v>
      </c>
      <c r="S50" s="90">
        <f ca="1">SUMIF(pricelist!$W:$W,$AA:$AA,INDIRECT($S$12&amp;$S$14))*$J50</f>
        <v>0</v>
      </c>
      <c r="T50" s="92">
        <f t="shared" si="1"/>
        <v>0</v>
      </c>
      <c r="U50" s="86"/>
      <c r="V50" s="90">
        <f>SUMIF(Ref!$H:$H,'подбор радиатора TESI'!$U:$U,Ref!$I:$I)</f>
        <v>0</v>
      </c>
      <c r="W50" s="90">
        <f>(($N50*SUMIF(pricelist!$W:$W,'подбор радиатора TESI'!$AA:$AA,pricelist!$S:$S)*$J50)+$P50+IF($U50="радиусный",$V50*$J50,$V50)+IF($J50&gt;$AC50,31*1.13,0))*(1-$H$4/100)</f>
        <v>0</v>
      </c>
      <c r="X50" s="93"/>
      <c r="Y50" s="94"/>
      <c r="Z50" s="91"/>
      <c r="AA50" s="95" t="str">
        <f t="shared" si="5"/>
        <v>/</v>
      </c>
      <c r="AB50" s="95" t="str">
        <f t="shared" si="5"/>
        <v>/</v>
      </c>
      <c r="AC50" s="95">
        <f>SUMIF(Ref!$R:$R,'подбор радиатора TESI'!$AB:$AB,Ref!$Q:$Q)</f>
        <v>0</v>
      </c>
      <c r="AD50" s="95">
        <f t="shared" si="6"/>
        <v>1</v>
      </c>
      <c r="AE50" s="96"/>
      <c r="AF50" s="97"/>
    </row>
    <row r="51" spans="1:32" s="85" customFormat="1" ht="16.5">
      <c r="A51" s="82" t="str">
        <f t="shared" si="2"/>
        <v/>
      </c>
      <c r="B51" s="83" t="str">
        <f>IF($Z51="",IF($G51="","","RR"&amp;LEFT($G51,1)&amp;$H51&amp;IF($J51&lt;=9,"0"&amp;$J51,$J51)&amp;$L51&amp;"A4"&amp;LEFT($O51,2)&amp;"N"),VLOOKUP($Z51,Ref!$AE:$AG,3,0)&amp;$L51)</f>
        <v/>
      </c>
      <c r="C51" s="83" t="str">
        <f t="shared" si="3"/>
        <v/>
      </c>
      <c r="D51" s="82" t="str">
        <f t="shared" si="0"/>
        <v/>
      </c>
      <c r="E51" s="84" t="str">
        <f>IF($Z51="",IF($G51="","",$D51*$W51*$K$1),VLOOKUP($Z51,Ref!$AE:$AG,2,0)*$Q51*$K$1*(1-$H$4/100))</f>
        <v/>
      </c>
      <c r="G51" s="86"/>
      <c r="H51" s="86"/>
      <c r="I51" s="87">
        <f>SUMIF(pricelist!$W:$W,'подбор радиатора TESI'!$AA51,pricelist!$J:$J)</f>
        <v>0</v>
      </c>
      <c r="J51" s="88"/>
      <c r="K51" s="87">
        <f t="shared" si="4"/>
        <v>0</v>
      </c>
      <c r="L51" s="86"/>
      <c r="M51" s="89" t="str">
        <f>IF($L51="","",VLOOKUP($L51,Ref!$D:$J,7,0))</f>
        <v/>
      </c>
      <c r="N51" s="90">
        <f>SUMIF(Ref!$D:$D,'подбор радиатора TESI'!$L:$L,Ref!$E:$E)</f>
        <v>0</v>
      </c>
      <c r="O51" s="86"/>
      <c r="P51" s="90">
        <f>SUMIF(Ref!$F:$F,'подбор радиатора TESI'!$O:$O,Ref!$G:$G)</f>
        <v>0</v>
      </c>
      <c r="Q51" s="88"/>
      <c r="R51" s="90">
        <f>SUMIF(pricelist!$W:$W,'подбор радиатора TESI'!$AA:$AA,pricelist!$K:$K)*$J51</f>
        <v>0</v>
      </c>
      <c r="S51" s="90">
        <f ca="1">SUMIF(pricelist!$W:$W,$AA:$AA,INDIRECT($S$12&amp;$S$14))*$J51</f>
        <v>0</v>
      </c>
      <c r="T51" s="92">
        <f t="shared" si="1"/>
        <v>0</v>
      </c>
      <c r="U51" s="86"/>
      <c r="V51" s="90">
        <f>SUMIF(Ref!$H:$H,'подбор радиатора TESI'!$U:$U,Ref!$I:$I)</f>
        <v>0</v>
      </c>
      <c r="W51" s="90">
        <f>(($N51*SUMIF(pricelist!$W:$W,'подбор радиатора TESI'!$AA:$AA,pricelist!$S:$S)*$J51)+$P51+IF($U51="радиусный",$V51*$J51,$V51)+IF($J51&gt;$AC51,31*1.13,0))*(1-$H$4/100)</f>
        <v>0</v>
      </c>
      <c r="X51" s="93"/>
      <c r="Y51" s="94"/>
      <c r="Z51" s="91"/>
      <c r="AA51" s="95" t="str">
        <f t="shared" ref="AA51:AB82" si="7">LEFT($G51,1)&amp;"/"&amp;$H51</f>
        <v>/</v>
      </c>
      <c r="AB51" s="95" t="str">
        <f t="shared" si="7"/>
        <v>/</v>
      </c>
      <c r="AC51" s="95">
        <f>SUMIF(Ref!$R:$R,'подбор радиатора TESI'!$AB:$AB,Ref!$Q:$Q)</f>
        <v>0</v>
      </c>
      <c r="AD51" s="95">
        <f t="shared" si="6"/>
        <v>1</v>
      </c>
      <c r="AE51" s="96"/>
      <c r="AF51" s="97"/>
    </row>
    <row r="52" spans="1:32" s="85" customFormat="1" ht="16.5">
      <c r="A52" s="82" t="str">
        <f t="shared" si="2"/>
        <v/>
      </c>
      <c r="B52" s="83" t="str">
        <f>IF($Z52="",IF($G52="","","RR"&amp;LEFT($G52,1)&amp;$H52&amp;IF($J52&lt;=9,"0"&amp;$J52,$J52)&amp;$L52&amp;"A4"&amp;LEFT($O52,2)&amp;"N"),VLOOKUP($Z52,Ref!$AE:$AG,3,0)&amp;$L52)</f>
        <v/>
      </c>
      <c r="C52" s="83" t="str">
        <f t="shared" si="3"/>
        <v/>
      </c>
      <c r="D52" s="82" t="str">
        <f t="shared" si="0"/>
        <v/>
      </c>
      <c r="E52" s="84" t="str">
        <f>IF($Z52="",IF($G52="","",$D52*$W52*$K$1),VLOOKUP($Z52,Ref!$AE:$AG,2,0)*$Q52*$K$1*(1-$H$4/100))</f>
        <v/>
      </c>
      <c r="G52" s="86"/>
      <c r="H52" s="86"/>
      <c r="I52" s="87">
        <f>SUMIF(pricelist!$W:$W,'подбор радиатора TESI'!$AA52,pricelist!$J:$J)</f>
        <v>0</v>
      </c>
      <c r="J52" s="88"/>
      <c r="K52" s="87">
        <f t="shared" si="4"/>
        <v>0</v>
      </c>
      <c r="L52" s="86"/>
      <c r="M52" s="89" t="str">
        <f>IF($L52="","",VLOOKUP($L52,Ref!$D:$J,7,0))</f>
        <v/>
      </c>
      <c r="N52" s="90">
        <f>SUMIF(Ref!$D:$D,'подбор радиатора TESI'!$L:$L,Ref!$E:$E)</f>
        <v>0</v>
      </c>
      <c r="O52" s="86"/>
      <c r="P52" s="90">
        <f>SUMIF(Ref!$F:$F,'подбор радиатора TESI'!$O:$O,Ref!$G:$G)</f>
        <v>0</v>
      </c>
      <c r="Q52" s="88"/>
      <c r="R52" s="90">
        <f>SUMIF(pricelist!$W:$W,'подбор радиатора TESI'!$AA:$AA,pricelist!$K:$K)*$J52</f>
        <v>0</v>
      </c>
      <c r="S52" s="90">
        <f ca="1">SUMIF(pricelist!$W:$W,$AA:$AA,INDIRECT($S$12&amp;$S$14))*$J52</f>
        <v>0</v>
      </c>
      <c r="T52" s="92">
        <f t="shared" si="1"/>
        <v>0</v>
      </c>
      <c r="U52" s="86"/>
      <c r="V52" s="90">
        <f>SUMIF(Ref!$H:$H,'подбор радиатора TESI'!$U:$U,Ref!$I:$I)</f>
        <v>0</v>
      </c>
      <c r="W52" s="90">
        <f>(($N52*SUMIF(pricelist!$W:$W,'подбор радиатора TESI'!$AA:$AA,pricelist!$S:$S)*$J52)+$P52+IF($U52="радиусный",$V52*$J52,$V52)+IF($J52&gt;$AC52,31*1.13,0))*(1-$H$4/100)</f>
        <v>0</v>
      </c>
      <c r="X52" s="93"/>
      <c r="Y52" s="94"/>
      <c r="Z52" s="91"/>
      <c r="AA52" s="95" t="str">
        <f t="shared" si="7"/>
        <v>/</v>
      </c>
      <c r="AB52" s="95" t="str">
        <f t="shared" si="7"/>
        <v>/</v>
      </c>
      <c r="AC52" s="95">
        <f>SUMIF(Ref!$R:$R,'подбор радиатора TESI'!$AB:$AB,Ref!$Q:$Q)</f>
        <v>0</v>
      </c>
      <c r="AD52" s="95">
        <f t="shared" si="6"/>
        <v>1</v>
      </c>
      <c r="AE52" s="96"/>
      <c r="AF52" s="97"/>
    </row>
    <row r="53" spans="1:32" s="85" customFormat="1" ht="16.5">
      <c r="A53" s="82" t="str">
        <f t="shared" si="2"/>
        <v/>
      </c>
      <c r="B53" s="83" t="str">
        <f>IF($Z53="",IF($G53="","","RR"&amp;LEFT($G53,1)&amp;$H53&amp;IF($J53&lt;=9,"0"&amp;$J53,$J53)&amp;$L53&amp;"A4"&amp;LEFT($O53,2)&amp;"N"),VLOOKUP($Z53,Ref!$AE:$AG,3,0)&amp;$L53)</f>
        <v/>
      </c>
      <c r="C53" s="83" t="str">
        <f t="shared" si="3"/>
        <v/>
      </c>
      <c r="D53" s="82" t="str">
        <f t="shared" si="0"/>
        <v/>
      </c>
      <c r="E53" s="84" t="str">
        <f>IF($Z53="",IF($G53="","",$D53*$W53*$K$1),VLOOKUP($Z53,Ref!$AE:$AG,2,0)*$Q53*$K$1*(1-$H$4/100))</f>
        <v/>
      </c>
      <c r="G53" s="86"/>
      <c r="H53" s="86"/>
      <c r="I53" s="87">
        <f>SUMIF(pricelist!$W:$W,'подбор радиатора TESI'!$AA53,pricelist!$J:$J)</f>
        <v>0</v>
      </c>
      <c r="J53" s="88"/>
      <c r="K53" s="87">
        <f t="shared" si="4"/>
        <v>0</v>
      </c>
      <c r="L53" s="86"/>
      <c r="M53" s="89" t="str">
        <f>IF($L53="","",VLOOKUP($L53,Ref!$D:$J,7,0))</f>
        <v/>
      </c>
      <c r="N53" s="90">
        <f>SUMIF(Ref!$D:$D,'подбор радиатора TESI'!$L:$L,Ref!$E:$E)</f>
        <v>0</v>
      </c>
      <c r="O53" s="86"/>
      <c r="P53" s="90">
        <f>SUMIF(Ref!$F:$F,'подбор радиатора TESI'!$O:$O,Ref!$G:$G)</f>
        <v>0</v>
      </c>
      <c r="Q53" s="88"/>
      <c r="R53" s="90">
        <f>SUMIF(pricelist!$W:$W,'подбор радиатора TESI'!$AA:$AA,pricelist!$K:$K)*$J53</f>
        <v>0</v>
      </c>
      <c r="S53" s="90">
        <f ca="1">SUMIF(pricelist!$W:$W,$AA:$AA,INDIRECT($S$12&amp;$S$14))*$J53</f>
        <v>0</v>
      </c>
      <c r="T53" s="92">
        <f t="shared" si="1"/>
        <v>0</v>
      </c>
      <c r="U53" s="86"/>
      <c r="V53" s="90">
        <f>SUMIF(Ref!$H:$H,'подбор радиатора TESI'!$U:$U,Ref!$I:$I)</f>
        <v>0</v>
      </c>
      <c r="W53" s="90">
        <f>(($N53*SUMIF(pricelist!$W:$W,'подбор радиатора TESI'!$AA:$AA,pricelist!$S:$S)*$J53)+$P53+IF($U53="радиусный",$V53*$J53,$V53)+IF($J53&gt;$AC53,31*1.13,0))*(1-$H$4/100)</f>
        <v>0</v>
      </c>
      <c r="X53" s="93"/>
      <c r="Y53" s="94"/>
      <c r="Z53" s="91"/>
      <c r="AA53" s="95" t="str">
        <f t="shared" si="7"/>
        <v>/</v>
      </c>
      <c r="AB53" s="95" t="str">
        <f t="shared" si="7"/>
        <v>/</v>
      </c>
      <c r="AC53" s="95">
        <f>SUMIF(Ref!$R:$R,'подбор радиатора TESI'!$AB:$AB,Ref!$Q:$Q)</f>
        <v>0</v>
      </c>
      <c r="AD53" s="95">
        <f t="shared" si="6"/>
        <v>1</v>
      </c>
      <c r="AE53" s="96"/>
      <c r="AF53" s="97"/>
    </row>
    <row r="54" spans="1:32" s="85" customFormat="1" ht="16.5">
      <c r="A54" s="82" t="str">
        <f t="shared" si="2"/>
        <v/>
      </c>
      <c r="B54" s="83" t="str">
        <f>IF($Z54="",IF($G54="","","RR"&amp;LEFT($G54,1)&amp;$H54&amp;IF($J54&lt;=9,"0"&amp;$J54,$J54)&amp;$L54&amp;"A4"&amp;LEFT($O54,2)&amp;"N"),VLOOKUP($Z54,Ref!$AE:$AG,3,0)&amp;$L54)</f>
        <v/>
      </c>
      <c r="C54" s="83" t="str">
        <f t="shared" si="3"/>
        <v/>
      </c>
      <c r="D54" s="82" t="str">
        <f t="shared" si="0"/>
        <v/>
      </c>
      <c r="E54" s="84" t="str">
        <f>IF($Z54="",IF($G54="","",$D54*$W54*$K$1),VLOOKUP($Z54,Ref!$AE:$AG,2,0)*$Q54*$K$1*(1-$H$4/100))</f>
        <v/>
      </c>
      <c r="G54" s="86"/>
      <c r="H54" s="86"/>
      <c r="I54" s="87">
        <f>SUMIF(pricelist!$W:$W,'подбор радиатора TESI'!$AA54,pricelist!$J:$J)</f>
        <v>0</v>
      </c>
      <c r="J54" s="88"/>
      <c r="K54" s="87">
        <f t="shared" si="4"/>
        <v>0</v>
      </c>
      <c r="L54" s="86"/>
      <c r="M54" s="89" t="str">
        <f>IF($L54="","",VLOOKUP($L54,Ref!$D:$J,7,0))</f>
        <v/>
      </c>
      <c r="N54" s="90">
        <f>SUMIF(Ref!$D:$D,'подбор радиатора TESI'!$L:$L,Ref!$E:$E)</f>
        <v>0</v>
      </c>
      <c r="O54" s="86"/>
      <c r="P54" s="90">
        <f>SUMIF(Ref!$F:$F,'подбор радиатора TESI'!$O:$O,Ref!$G:$G)</f>
        <v>0</v>
      </c>
      <c r="Q54" s="88"/>
      <c r="R54" s="90">
        <f>SUMIF(pricelist!$W:$W,'подбор радиатора TESI'!$AA:$AA,pricelist!$K:$K)*$J54</f>
        <v>0</v>
      </c>
      <c r="S54" s="90">
        <f ca="1">SUMIF(pricelist!$W:$W,$AA:$AA,INDIRECT($S$12&amp;$S$14))*$J54</f>
        <v>0</v>
      </c>
      <c r="T54" s="92">
        <f t="shared" si="1"/>
        <v>0</v>
      </c>
      <c r="U54" s="86"/>
      <c r="V54" s="90">
        <f>SUMIF(Ref!$H:$H,'подбор радиатора TESI'!$U:$U,Ref!$I:$I)</f>
        <v>0</v>
      </c>
      <c r="W54" s="90">
        <f>(($N54*SUMIF(pricelist!$W:$W,'подбор радиатора TESI'!$AA:$AA,pricelist!$S:$S)*$J54)+$P54+IF($U54="радиусный",$V54*$J54,$V54)+IF($J54&gt;$AC54,31*1.13,0))*(1-$H$4/100)</f>
        <v>0</v>
      </c>
      <c r="X54" s="93"/>
      <c r="Y54" s="94"/>
      <c r="Z54" s="91"/>
      <c r="AA54" s="95" t="str">
        <f t="shared" si="7"/>
        <v>/</v>
      </c>
      <c r="AB54" s="95" t="str">
        <f t="shared" si="7"/>
        <v>/</v>
      </c>
      <c r="AC54" s="95">
        <f>SUMIF(Ref!$R:$R,'подбор радиатора TESI'!$AB:$AB,Ref!$Q:$Q)</f>
        <v>0</v>
      </c>
      <c r="AD54" s="95">
        <f t="shared" si="6"/>
        <v>1</v>
      </c>
      <c r="AE54" s="96"/>
      <c r="AF54" s="97"/>
    </row>
    <row r="55" spans="1:32" s="85" customFormat="1" ht="16.5">
      <c r="A55" s="82" t="str">
        <f t="shared" si="2"/>
        <v/>
      </c>
      <c r="B55" s="83" t="str">
        <f>IF($Z55="",IF($G55="","","RR"&amp;LEFT($G55,1)&amp;$H55&amp;IF($J55&lt;=9,"0"&amp;$J55,$J55)&amp;$L55&amp;"A4"&amp;LEFT($O55,2)&amp;"N"),VLOOKUP($Z55,Ref!$AE:$AG,3,0)&amp;$L55)</f>
        <v/>
      </c>
      <c r="C55" s="83" t="str">
        <f t="shared" si="3"/>
        <v/>
      </c>
      <c r="D55" s="82" t="str">
        <f t="shared" si="0"/>
        <v/>
      </c>
      <c r="E55" s="84" t="str">
        <f>IF($Z55="",IF($G55="","",$D55*$W55*$K$1),VLOOKUP($Z55,Ref!$AE:$AG,2,0)*$Q55*$K$1*(1-$H$4/100))</f>
        <v/>
      </c>
      <c r="G55" s="86"/>
      <c r="H55" s="86"/>
      <c r="I55" s="87">
        <f>SUMIF(pricelist!$W:$W,'подбор радиатора TESI'!$AA55,pricelist!$J:$J)</f>
        <v>0</v>
      </c>
      <c r="J55" s="88"/>
      <c r="K55" s="87">
        <f t="shared" si="4"/>
        <v>0</v>
      </c>
      <c r="L55" s="86"/>
      <c r="M55" s="89" t="str">
        <f>IF($L55="","",VLOOKUP($L55,Ref!$D:$J,7,0))</f>
        <v/>
      </c>
      <c r="N55" s="90">
        <f>SUMIF(Ref!$D:$D,'подбор радиатора TESI'!$L:$L,Ref!$E:$E)</f>
        <v>0</v>
      </c>
      <c r="O55" s="86"/>
      <c r="P55" s="90">
        <f>SUMIF(Ref!$F:$F,'подбор радиатора TESI'!$O:$O,Ref!$G:$G)</f>
        <v>0</v>
      </c>
      <c r="Q55" s="88"/>
      <c r="R55" s="90">
        <f>SUMIF(pricelist!$W:$W,'подбор радиатора TESI'!$AA:$AA,pricelist!$K:$K)*$J55</f>
        <v>0</v>
      </c>
      <c r="S55" s="90">
        <f ca="1">SUMIF(pricelist!$W:$W,$AA:$AA,INDIRECT($S$12&amp;$S$14))*$J55</f>
        <v>0</v>
      </c>
      <c r="T55" s="92">
        <f t="shared" si="1"/>
        <v>0</v>
      </c>
      <c r="U55" s="86"/>
      <c r="V55" s="90">
        <f>SUMIF(Ref!$H:$H,'подбор радиатора TESI'!$U:$U,Ref!$I:$I)</f>
        <v>0</v>
      </c>
      <c r="W55" s="90">
        <f>(($N55*SUMIF(pricelist!$W:$W,'подбор радиатора TESI'!$AA:$AA,pricelist!$S:$S)*$J55)+$P55+IF($U55="радиусный",$V55*$J55,$V55)+IF($J55&gt;$AC55,31*1.13,0))*(1-$H$4/100)</f>
        <v>0</v>
      </c>
      <c r="X55" s="93"/>
      <c r="Y55" s="94"/>
      <c r="Z55" s="91"/>
      <c r="AA55" s="95" t="str">
        <f t="shared" si="7"/>
        <v>/</v>
      </c>
      <c r="AB55" s="95" t="str">
        <f t="shared" si="7"/>
        <v>/</v>
      </c>
      <c r="AC55" s="95">
        <f>SUMIF(Ref!$R:$R,'подбор радиатора TESI'!$AB:$AB,Ref!$Q:$Q)</f>
        <v>0</v>
      </c>
      <c r="AD55" s="95">
        <f t="shared" si="6"/>
        <v>1</v>
      </c>
      <c r="AE55" s="96"/>
      <c r="AF55" s="97"/>
    </row>
    <row r="56" spans="1:32" s="85" customFormat="1" ht="16.5">
      <c r="A56" s="82" t="str">
        <f t="shared" si="2"/>
        <v/>
      </c>
      <c r="B56" s="83" t="str">
        <f>IF($Z56="",IF($G56="","","RR"&amp;LEFT($G56,1)&amp;$H56&amp;IF($J56&lt;=9,"0"&amp;$J56,$J56)&amp;$L56&amp;"A4"&amp;LEFT($O56,2)&amp;"N"),VLOOKUP($Z56,Ref!$AE:$AG,3,0)&amp;$L56)</f>
        <v/>
      </c>
      <c r="C56" s="83" t="str">
        <f t="shared" si="3"/>
        <v/>
      </c>
      <c r="D56" s="82" t="str">
        <f t="shared" si="0"/>
        <v/>
      </c>
      <c r="E56" s="84" t="str">
        <f>IF($Z56="",IF($G56="","",$D56*$W56*$K$1),VLOOKUP($Z56,Ref!$AE:$AG,2,0)*$Q56*$K$1*(1-$H$4/100))</f>
        <v/>
      </c>
      <c r="G56" s="86"/>
      <c r="H56" s="86"/>
      <c r="I56" s="87">
        <f>SUMIF(pricelist!$W:$W,'подбор радиатора TESI'!$AA56,pricelist!$J:$J)</f>
        <v>0</v>
      </c>
      <c r="J56" s="88"/>
      <c r="K56" s="87">
        <f t="shared" si="4"/>
        <v>0</v>
      </c>
      <c r="L56" s="86"/>
      <c r="M56" s="89" t="str">
        <f>IF($L56="","",VLOOKUP($L56,Ref!$D:$J,7,0))</f>
        <v/>
      </c>
      <c r="N56" s="90">
        <f>SUMIF(Ref!$D:$D,'подбор радиатора TESI'!$L:$L,Ref!$E:$E)</f>
        <v>0</v>
      </c>
      <c r="O56" s="86"/>
      <c r="P56" s="90">
        <f>SUMIF(Ref!$F:$F,'подбор радиатора TESI'!$O:$O,Ref!$G:$G)</f>
        <v>0</v>
      </c>
      <c r="Q56" s="88"/>
      <c r="R56" s="90">
        <f>SUMIF(pricelist!$W:$W,'подбор радиатора TESI'!$AA:$AA,pricelist!$K:$K)*$J56</f>
        <v>0</v>
      </c>
      <c r="S56" s="90">
        <f ca="1">SUMIF(pricelist!$W:$W,$AA:$AA,INDIRECT($S$12&amp;$S$14))*$J56</f>
        <v>0</v>
      </c>
      <c r="T56" s="92">
        <f t="shared" si="1"/>
        <v>0</v>
      </c>
      <c r="U56" s="86"/>
      <c r="V56" s="90">
        <f>SUMIF(Ref!$H:$H,'подбор радиатора TESI'!$U:$U,Ref!$I:$I)</f>
        <v>0</v>
      </c>
      <c r="W56" s="90">
        <f>(($N56*SUMIF(pricelist!$W:$W,'подбор радиатора TESI'!$AA:$AA,pricelist!$S:$S)*$J56)+$P56+IF($U56="радиусный",$V56*$J56,$V56)+IF($J56&gt;$AC56,31*1.13,0))*(1-$H$4/100)</f>
        <v>0</v>
      </c>
      <c r="X56" s="93"/>
      <c r="Y56" s="94"/>
      <c r="Z56" s="91"/>
      <c r="AA56" s="95" t="str">
        <f t="shared" si="7"/>
        <v>/</v>
      </c>
      <c r="AB56" s="95" t="str">
        <f t="shared" si="7"/>
        <v>/</v>
      </c>
      <c r="AC56" s="95">
        <f>SUMIF(Ref!$R:$R,'подбор радиатора TESI'!$AB:$AB,Ref!$Q:$Q)</f>
        <v>0</v>
      </c>
      <c r="AD56" s="95">
        <f t="shared" si="6"/>
        <v>1</v>
      </c>
      <c r="AE56" s="96"/>
      <c r="AF56" s="97"/>
    </row>
    <row r="57" spans="1:32" s="85" customFormat="1" ht="16.5">
      <c r="A57" s="82" t="str">
        <f t="shared" si="2"/>
        <v/>
      </c>
      <c r="B57" s="83" t="str">
        <f>IF($Z57="",IF($G57="","","RR"&amp;LEFT($G57,1)&amp;$H57&amp;IF($J57&lt;=9,"0"&amp;$J57,$J57)&amp;$L57&amp;"A4"&amp;LEFT($O57,2)&amp;"N"),VLOOKUP($Z57,Ref!$AE:$AG,3,0)&amp;$L57)</f>
        <v/>
      </c>
      <c r="C57" s="83" t="str">
        <f t="shared" si="3"/>
        <v/>
      </c>
      <c r="D57" s="82" t="str">
        <f t="shared" si="0"/>
        <v/>
      </c>
      <c r="E57" s="84" t="str">
        <f>IF($Z57="",IF($G57="","",$D57*$W57*$K$1),VLOOKUP($Z57,Ref!$AE:$AG,2,0)*$Q57*$K$1*(1-$H$4/100))</f>
        <v/>
      </c>
      <c r="G57" s="86"/>
      <c r="H57" s="86"/>
      <c r="I57" s="87">
        <f>SUMIF(pricelist!$W:$W,'подбор радиатора TESI'!$AA57,pricelist!$J:$J)</f>
        <v>0</v>
      </c>
      <c r="J57" s="88"/>
      <c r="K57" s="87">
        <f t="shared" si="4"/>
        <v>0</v>
      </c>
      <c r="L57" s="86"/>
      <c r="M57" s="89" t="str">
        <f>IF($L57="","",VLOOKUP($L57,Ref!$D:$J,7,0))</f>
        <v/>
      </c>
      <c r="N57" s="90">
        <f>SUMIF(Ref!$D:$D,'подбор радиатора TESI'!$L:$L,Ref!$E:$E)</f>
        <v>0</v>
      </c>
      <c r="O57" s="86"/>
      <c r="P57" s="90">
        <f>SUMIF(Ref!$F:$F,'подбор радиатора TESI'!$O:$O,Ref!$G:$G)</f>
        <v>0</v>
      </c>
      <c r="Q57" s="88"/>
      <c r="R57" s="90">
        <f>SUMIF(pricelist!$W:$W,'подбор радиатора TESI'!$AA:$AA,pricelist!$K:$K)*$J57</f>
        <v>0</v>
      </c>
      <c r="S57" s="90">
        <f ca="1">SUMIF(pricelist!$W:$W,$AA:$AA,INDIRECT($S$12&amp;$S$14))*$J57</f>
        <v>0</v>
      </c>
      <c r="T57" s="92">
        <f t="shared" si="1"/>
        <v>0</v>
      </c>
      <c r="U57" s="86"/>
      <c r="V57" s="90">
        <f>SUMIF(Ref!$H:$H,'подбор радиатора TESI'!$U:$U,Ref!$I:$I)</f>
        <v>0</v>
      </c>
      <c r="W57" s="90">
        <f>(($N57*SUMIF(pricelist!$W:$W,'подбор радиатора TESI'!$AA:$AA,pricelist!$S:$S)*$J57)+$P57+IF($U57="радиусный",$V57*$J57,$V57)+IF($J57&gt;$AC57,31*1.13,0))*(1-$H$4/100)</f>
        <v>0</v>
      </c>
      <c r="X57" s="93"/>
      <c r="Y57" s="94"/>
      <c r="Z57" s="91"/>
      <c r="AA57" s="95" t="str">
        <f t="shared" si="7"/>
        <v>/</v>
      </c>
      <c r="AB57" s="95" t="str">
        <f t="shared" si="7"/>
        <v>/</v>
      </c>
      <c r="AC57" s="95">
        <f>SUMIF(Ref!$R:$R,'подбор радиатора TESI'!$AB:$AB,Ref!$Q:$Q)</f>
        <v>0</v>
      </c>
      <c r="AD57" s="95">
        <f t="shared" si="6"/>
        <v>1</v>
      </c>
      <c r="AE57" s="96"/>
      <c r="AF57" s="97"/>
    </row>
    <row r="58" spans="1:32" s="85" customFormat="1" ht="16.5">
      <c r="A58" s="82" t="str">
        <f t="shared" si="2"/>
        <v/>
      </c>
      <c r="B58" s="83" t="str">
        <f>IF($Z58="",IF($G58="","","RR"&amp;LEFT($G58,1)&amp;$H58&amp;IF($J58&lt;=9,"0"&amp;$J58,$J58)&amp;$L58&amp;"A4"&amp;LEFT($O58,2)&amp;"N"),VLOOKUP($Z58,Ref!$AE:$AG,3,0)&amp;$L58)</f>
        <v/>
      </c>
      <c r="C58" s="83" t="str">
        <f t="shared" si="3"/>
        <v/>
      </c>
      <c r="D58" s="82" t="str">
        <f t="shared" si="0"/>
        <v/>
      </c>
      <c r="E58" s="84" t="str">
        <f>IF($Z58="",IF($G58="","",$D58*$W58*$K$1),VLOOKUP($Z58,Ref!$AE:$AG,2,0)*$Q58*$K$1*(1-$H$4/100))</f>
        <v/>
      </c>
      <c r="G58" s="86"/>
      <c r="H58" s="86"/>
      <c r="I58" s="87">
        <f>SUMIF(pricelist!$W:$W,'подбор радиатора TESI'!$AA58,pricelist!$J:$J)</f>
        <v>0</v>
      </c>
      <c r="J58" s="88"/>
      <c r="K58" s="87">
        <f t="shared" si="4"/>
        <v>0</v>
      </c>
      <c r="L58" s="86"/>
      <c r="M58" s="89" t="str">
        <f>IF($L58="","",VLOOKUP($L58,Ref!$D:$J,7,0))</f>
        <v/>
      </c>
      <c r="N58" s="90">
        <f>SUMIF(Ref!$D:$D,'подбор радиатора TESI'!$L:$L,Ref!$E:$E)</f>
        <v>0</v>
      </c>
      <c r="O58" s="86"/>
      <c r="P58" s="90">
        <f>SUMIF(Ref!$F:$F,'подбор радиатора TESI'!$O:$O,Ref!$G:$G)</f>
        <v>0</v>
      </c>
      <c r="Q58" s="88"/>
      <c r="R58" s="90">
        <f>SUMIF(pricelist!$W:$W,'подбор радиатора TESI'!$AA:$AA,pricelist!$K:$K)*$J58</f>
        <v>0</v>
      </c>
      <c r="S58" s="90">
        <f ca="1">SUMIF(pricelist!$W:$W,$AA:$AA,INDIRECT($S$12&amp;$S$14))*$J58</f>
        <v>0</v>
      </c>
      <c r="T58" s="92">
        <f t="shared" si="1"/>
        <v>0</v>
      </c>
      <c r="U58" s="86"/>
      <c r="V58" s="90">
        <f>SUMIF(Ref!$H:$H,'подбор радиатора TESI'!$U:$U,Ref!$I:$I)</f>
        <v>0</v>
      </c>
      <c r="W58" s="90">
        <f>(($N58*SUMIF(pricelist!$W:$W,'подбор радиатора TESI'!$AA:$AA,pricelist!$S:$S)*$J58)+$P58+IF($U58="радиусный",$V58*$J58,$V58)+IF($J58&gt;$AC58,31*1.13,0))*(1-$H$4/100)</f>
        <v>0</v>
      </c>
      <c r="X58" s="93"/>
      <c r="Y58" s="94"/>
      <c r="Z58" s="91"/>
      <c r="AA58" s="95" t="str">
        <f t="shared" si="7"/>
        <v>/</v>
      </c>
      <c r="AB58" s="95" t="str">
        <f t="shared" si="7"/>
        <v>/</v>
      </c>
      <c r="AC58" s="95">
        <f>SUMIF(Ref!$R:$R,'подбор радиатора TESI'!$AB:$AB,Ref!$Q:$Q)</f>
        <v>0</v>
      </c>
      <c r="AD58" s="95">
        <f t="shared" si="6"/>
        <v>1</v>
      </c>
      <c r="AE58" s="96"/>
      <c r="AF58" s="97"/>
    </row>
    <row r="59" spans="1:32" s="85" customFormat="1" ht="16.5">
      <c r="A59" s="82" t="str">
        <f t="shared" si="2"/>
        <v/>
      </c>
      <c r="B59" s="83" t="str">
        <f>IF($Z59="",IF($G59="","","RR"&amp;LEFT($G59,1)&amp;$H59&amp;IF($J59&lt;=9,"0"&amp;$J59,$J59)&amp;$L59&amp;"A4"&amp;LEFT($O59,2)&amp;"N"),VLOOKUP($Z59,Ref!$AE:$AG,3,0)&amp;$L59)</f>
        <v/>
      </c>
      <c r="C59" s="83" t="str">
        <f t="shared" si="3"/>
        <v/>
      </c>
      <c r="D59" s="82" t="str">
        <f t="shared" si="0"/>
        <v/>
      </c>
      <c r="E59" s="84" t="str">
        <f>IF($Z59="",IF($G59="","",$D59*$W59*$K$1),VLOOKUP($Z59,Ref!$AE:$AG,2,0)*$Q59*$K$1*(1-$H$4/100))</f>
        <v/>
      </c>
      <c r="G59" s="86"/>
      <c r="H59" s="86"/>
      <c r="I59" s="87">
        <f>SUMIF(pricelist!$W:$W,'подбор радиатора TESI'!$AA59,pricelist!$J:$J)</f>
        <v>0</v>
      </c>
      <c r="J59" s="88"/>
      <c r="K59" s="87">
        <f t="shared" si="4"/>
        <v>0</v>
      </c>
      <c r="L59" s="86"/>
      <c r="M59" s="89" t="str">
        <f>IF($L59="","",VLOOKUP($L59,Ref!$D:$J,7,0))</f>
        <v/>
      </c>
      <c r="N59" s="90">
        <f>SUMIF(Ref!$D:$D,'подбор радиатора TESI'!$L:$L,Ref!$E:$E)</f>
        <v>0</v>
      </c>
      <c r="O59" s="86"/>
      <c r="P59" s="90">
        <f>SUMIF(Ref!$F:$F,'подбор радиатора TESI'!$O:$O,Ref!$G:$G)</f>
        <v>0</v>
      </c>
      <c r="Q59" s="88"/>
      <c r="R59" s="90">
        <f>SUMIF(pricelist!$W:$W,'подбор радиатора TESI'!$AA:$AA,pricelist!$K:$K)*$J59</f>
        <v>0</v>
      </c>
      <c r="S59" s="90">
        <f ca="1">SUMIF(pricelist!$W:$W,$AA:$AA,INDIRECT($S$12&amp;$S$14))*$J59</f>
        <v>0</v>
      </c>
      <c r="T59" s="92">
        <f t="shared" si="1"/>
        <v>0</v>
      </c>
      <c r="U59" s="86"/>
      <c r="V59" s="90">
        <f>SUMIF(Ref!$H:$H,'подбор радиатора TESI'!$U:$U,Ref!$I:$I)</f>
        <v>0</v>
      </c>
      <c r="W59" s="90">
        <f>(($N59*SUMIF(pricelist!$W:$W,'подбор радиатора TESI'!$AA:$AA,pricelist!$S:$S)*$J59)+$P59+IF($U59="радиусный",$V59*$J59,$V59)+IF($J59&gt;$AC59,31*1.13,0))*(1-$H$4/100)</f>
        <v>0</v>
      </c>
      <c r="X59" s="93"/>
      <c r="Y59" s="94"/>
      <c r="Z59" s="91"/>
      <c r="AA59" s="95" t="str">
        <f t="shared" si="7"/>
        <v>/</v>
      </c>
      <c r="AB59" s="95" t="str">
        <f t="shared" si="7"/>
        <v>/</v>
      </c>
      <c r="AC59" s="95">
        <f>SUMIF(Ref!$R:$R,'подбор радиатора TESI'!$AB:$AB,Ref!$Q:$Q)</f>
        <v>0</v>
      </c>
      <c r="AD59" s="95">
        <f t="shared" si="6"/>
        <v>1</v>
      </c>
      <c r="AE59" s="96"/>
      <c r="AF59" s="97"/>
    </row>
    <row r="60" spans="1:32" s="85" customFormat="1" ht="16.5">
      <c r="A60" s="82" t="str">
        <f t="shared" si="2"/>
        <v/>
      </c>
      <c r="B60" s="83" t="str">
        <f>IF($Z60="",IF($G60="","","RR"&amp;LEFT($G60,1)&amp;$H60&amp;IF($J60&lt;=9,"0"&amp;$J60,$J60)&amp;$L60&amp;"A4"&amp;LEFT($O60,2)&amp;"N"),VLOOKUP($Z60,Ref!$AE:$AG,3,0)&amp;$L60)</f>
        <v/>
      </c>
      <c r="C60" s="83" t="str">
        <f t="shared" si="3"/>
        <v/>
      </c>
      <c r="D60" s="82" t="str">
        <f t="shared" si="0"/>
        <v/>
      </c>
      <c r="E60" s="84" t="str">
        <f>IF($Z60="",IF($G60="","",$D60*$W60*$K$1),VLOOKUP($Z60,Ref!$AE:$AG,2,0)*$Q60*$K$1*(1-$H$4/100))</f>
        <v/>
      </c>
      <c r="G60" s="86"/>
      <c r="H60" s="86"/>
      <c r="I60" s="87">
        <f>SUMIF(pricelist!$W:$W,'подбор радиатора TESI'!$AA60,pricelist!$J:$J)</f>
        <v>0</v>
      </c>
      <c r="J60" s="88"/>
      <c r="K60" s="87">
        <f t="shared" si="4"/>
        <v>0</v>
      </c>
      <c r="L60" s="86"/>
      <c r="M60" s="89" t="str">
        <f>IF($L60="","",VLOOKUP($L60,Ref!$D:$J,7,0))</f>
        <v/>
      </c>
      <c r="N60" s="90">
        <f>SUMIF(Ref!$D:$D,'подбор радиатора TESI'!$L:$L,Ref!$E:$E)</f>
        <v>0</v>
      </c>
      <c r="O60" s="86"/>
      <c r="P60" s="90">
        <f>SUMIF(Ref!$F:$F,'подбор радиатора TESI'!$O:$O,Ref!$G:$G)</f>
        <v>0</v>
      </c>
      <c r="Q60" s="88"/>
      <c r="R60" s="90">
        <f>SUMIF(pricelist!$W:$W,'подбор радиатора TESI'!$AA:$AA,pricelist!$K:$K)*$J60</f>
        <v>0</v>
      </c>
      <c r="S60" s="90">
        <f ca="1">SUMIF(pricelist!$W:$W,$AA:$AA,INDIRECT($S$12&amp;$S$14))*$J60</f>
        <v>0</v>
      </c>
      <c r="T60" s="92">
        <f t="shared" si="1"/>
        <v>0</v>
      </c>
      <c r="U60" s="86"/>
      <c r="V60" s="90">
        <f>SUMIF(Ref!$H:$H,'подбор радиатора TESI'!$U:$U,Ref!$I:$I)</f>
        <v>0</v>
      </c>
      <c r="W60" s="90">
        <f>(($N60*SUMIF(pricelist!$W:$W,'подбор радиатора TESI'!$AA:$AA,pricelist!$S:$S)*$J60)+$P60+IF($U60="радиусный",$V60*$J60,$V60)+IF($J60&gt;$AC60,31*1.13,0))*(1-$H$4/100)</f>
        <v>0</v>
      </c>
      <c r="X60" s="93"/>
      <c r="Y60" s="94"/>
      <c r="Z60" s="91"/>
      <c r="AA60" s="95" t="str">
        <f t="shared" si="7"/>
        <v>/</v>
      </c>
      <c r="AB60" s="95" t="str">
        <f t="shared" si="7"/>
        <v>/</v>
      </c>
      <c r="AC60" s="95">
        <f>SUMIF(Ref!$R:$R,'подбор радиатора TESI'!$AB:$AB,Ref!$Q:$Q)</f>
        <v>0</v>
      </c>
      <c r="AD60" s="95">
        <f t="shared" si="6"/>
        <v>1</v>
      </c>
      <c r="AE60" s="96"/>
      <c r="AF60" s="97"/>
    </row>
    <row r="61" spans="1:32" s="85" customFormat="1" ht="16.5">
      <c r="A61" s="82" t="str">
        <f t="shared" si="2"/>
        <v/>
      </c>
      <c r="B61" s="83" t="str">
        <f>IF($Z61="",IF($G61="","","RR"&amp;LEFT($G61,1)&amp;$H61&amp;IF($J61&lt;=9,"0"&amp;$J61,$J61)&amp;$L61&amp;"A4"&amp;LEFT($O61,2)&amp;"N"),VLOOKUP($Z61,Ref!$AE:$AG,3,0)&amp;$L61)</f>
        <v/>
      </c>
      <c r="C61" s="83" t="str">
        <f t="shared" si="3"/>
        <v/>
      </c>
      <c r="D61" s="82" t="str">
        <f t="shared" si="0"/>
        <v/>
      </c>
      <c r="E61" s="84" t="str">
        <f>IF($Z61="",IF($G61="","",$D61*$W61*$K$1),VLOOKUP($Z61,Ref!$AE:$AG,2,0)*$Q61*$K$1*(1-$H$4/100))</f>
        <v/>
      </c>
      <c r="G61" s="86"/>
      <c r="H61" s="86"/>
      <c r="I61" s="87">
        <f>SUMIF(pricelist!$W:$W,'подбор радиатора TESI'!$AA61,pricelist!$J:$J)</f>
        <v>0</v>
      </c>
      <c r="J61" s="88"/>
      <c r="K61" s="87">
        <f t="shared" si="4"/>
        <v>0</v>
      </c>
      <c r="L61" s="86"/>
      <c r="M61" s="89" t="str">
        <f>IF($L61="","",VLOOKUP($L61,Ref!$D:$J,7,0))</f>
        <v/>
      </c>
      <c r="N61" s="90">
        <f>SUMIF(Ref!$D:$D,'подбор радиатора TESI'!$L:$L,Ref!$E:$E)</f>
        <v>0</v>
      </c>
      <c r="O61" s="86"/>
      <c r="P61" s="90">
        <f>SUMIF(Ref!$F:$F,'подбор радиатора TESI'!$O:$O,Ref!$G:$G)</f>
        <v>0</v>
      </c>
      <c r="Q61" s="88"/>
      <c r="R61" s="90">
        <f>SUMIF(pricelist!$W:$W,'подбор радиатора TESI'!$AA:$AA,pricelist!$K:$K)*$J61</f>
        <v>0</v>
      </c>
      <c r="S61" s="90">
        <f ca="1">SUMIF(pricelist!$W:$W,$AA:$AA,INDIRECT($S$12&amp;$S$14))*$J61</f>
        <v>0</v>
      </c>
      <c r="T61" s="92">
        <f t="shared" si="1"/>
        <v>0</v>
      </c>
      <c r="U61" s="86"/>
      <c r="V61" s="90">
        <f>SUMIF(Ref!$H:$H,'подбор радиатора TESI'!$U:$U,Ref!$I:$I)</f>
        <v>0</v>
      </c>
      <c r="W61" s="90">
        <f>(($N61*SUMIF(pricelist!$W:$W,'подбор радиатора TESI'!$AA:$AA,pricelist!$S:$S)*$J61)+$P61+IF($U61="радиусный",$V61*$J61,$V61)+IF($J61&gt;$AC61,31*1.13,0))*(1-$H$4/100)</f>
        <v>0</v>
      </c>
      <c r="X61" s="93"/>
      <c r="Y61" s="94"/>
      <c r="Z61" s="91"/>
      <c r="AA61" s="95" t="str">
        <f t="shared" si="7"/>
        <v>/</v>
      </c>
      <c r="AB61" s="95" t="str">
        <f t="shared" si="7"/>
        <v>/</v>
      </c>
      <c r="AC61" s="95">
        <f>SUMIF(Ref!$R:$R,'подбор радиатора TESI'!$AB:$AB,Ref!$Q:$Q)</f>
        <v>0</v>
      </c>
      <c r="AD61" s="95">
        <f t="shared" si="6"/>
        <v>1</v>
      </c>
      <c r="AE61" s="96"/>
      <c r="AF61" s="97"/>
    </row>
    <row r="62" spans="1:32" s="85" customFormat="1" ht="16.5">
      <c r="A62" s="82" t="str">
        <f t="shared" si="2"/>
        <v/>
      </c>
      <c r="B62" s="83" t="str">
        <f>IF($Z62="",IF($G62="","","RR"&amp;LEFT($G62,1)&amp;$H62&amp;IF($J62&lt;=9,"0"&amp;$J62,$J62)&amp;$L62&amp;"A4"&amp;LEFT($O62,2)&amp;"N"),VLOOKUP($Z62,Ref!$AE:$AG,3,0)&amp;$L62)</f>
        <v/>
      </c>
      <c r="C62" s="83" t="str">
        <f t="shared" si="3"/>
        <v/>
      </c>
      <c r="D62" s="82" t="str">
        <f t="shared" si="0"/>
        <v/>
      </c>
      <c r="E62" s="84" t="str">
        <f>IF($Z62="",IF($G62="","",$D62*$W62*$K$1),VLOOKUP($Z62,Ref!$AE:$AG,2,0)*$Q62*$K$1*(1-$H$4/100))</f>
        <v/>
      </c>
      <c r="G62" s="86"/>
      <c r="H62" s="86"/>
      <c r="I62" s="87">
        <f>SUMIF(pricelist!$W:$W,'подбор радиатора TESI'!$AA62,pricelist!$J:$J)</f>
        <v>0</v>
      </c>
      <c r="J62" s="88"/>
      <c r="K62" s="87">
        <f t="shared" si="4"/>
        <v>0</v>
      </c>
      <c r="L62" s="86"/>
      <c r="M62" s="89" t="str">
        <f>IF($L62="","",VLOOKUP($L62,Ref!$D:$J,7,0))</f>
        <v/>
      </c>
      <c r="N62" s="90">
        <f>SUMIF(Ref!$D:$D,'подбор радиатора TESI'!$L:$L,Ref!$E:$E)</f>
        <v>0</v>
      </c>
      <c r="O62" s="86"/>
      <c r="P62" s="90">
        <f>SUMIF(Ref!$F:$F,'подбор радиатора TESI'!$O:$O,Ref!$G:$G)</f>
        <v>0</v>
      </c>
      <c r="Q62" s="88"/>
      <c r="R62" s="90">
        <f>SUMIF(pricelist!$W:$W,'подбор радиатора TESI'!$AA:$AA,pricelist!$K:$K)*$J62</f>
        <v>0</v>
      </c>
      <c r="S62" s="90">
        <f ca="1">SUMIF(pricelist!$W:$W,$AA:$AA,INDIRECT($S$12&amp;$S$14))*$J62</f>
        <v>0</v>
      </c>
      <c r="T62" s="92">
        <f t="shared" si="1"/>
        <v>0</v>
      </c>
      <c r="U62" s="86"/>
      <c r="V62" s="90">
        <f>SUMIF(Ref!$H:$H,'подбор радиатора TESI'!$U:$U,Ref!$I:$I)</f>
        <v>0</v>
      </c>
      <c r="W62" s="90">
        <f>(($N62*SUMIF(pricelist!$W:$W,'подбор радиатора TESI'!$AA:$AA,pricelist!$S:$S)*$J62)+$P62+IF($U62="радиусный",$V62*$J62,$V62)+IF($J62&gt;$AC62,31*1.13,0))*(1-$H$4/100)</f>
        <v>0</v>
      </c>
      <c r="X62" s="93"/>
      <c r="Y62" s="94"/>
      <c r="Z62" s="91"/>
      <c r="AA62" s="95" t="str">
        <f t="shared" si="7"/>
        <v>/</v>
      </c>
      <c r="AB62" s="95" t="str">
        <f t="shared" si="7"/>
        <v>/</v>
      </c>
      <c r="AC62" s="95">
        <f>SUMIF(Ref!$R:$R,'подбор радиатора TESI'!$AB:$AB,Ref!$Q:$Q)</f>
        <v>0</v>
      </c>
      <c r="AD62" s="95">
        <f t="shared" si="6"/>
        <v>1</v>
      </c>
      <c r="AE62" s="96"/>
      <c r="AF62" s="97"/>
    </row>
    <row r="63" spans="1:32" s="85" customFormat="1" ht="16.5">
      <c r="A63" s="82" t="str">
        <f t="shared" si="2"/>
        <v/>
      </c>
      <c r="B63" s="83" t="str">
        <f>IF($Z63="",IF($G63="","","RR"&amp;LEFT($G63,1)&amp;$H63&amp;IF($J63&lt;=9,"0"&amp;$J63,$J63)&amp;$L63&amp;"A4"&amp;LEFT($O63,2)&amp;"N"),VLOOKUP($Z63,Ref!$AE:$AG,3,0)&amp;$L63)</f>
        <v/>
      </c>
      <c r="C63" s="83" t="str">
        <f t="shared" si="3"/>
        <v/>
      </c>
      <c r="D63" s="82" t="str">
        <f t="shared" si="0"/>
        <v/>
      </c>
      <c r="E63" s="84" t="str">
        <f>IF($Z63="",IF($G63="","",$D63*$W63*$K$1),VLOOKUP($Z63,Ref!$AE:$AG,2,0)*$Q63*$K$1*(1-$H$4/100))</f>
        <v/>
      </c>
      <c r="G63" s="86"/>
      <c r="H63" s="86"/>
      <c r="I63" s="87">
        <f>SUMIF(pricelist!$W:$W,'подбор радиатора TESI'!$AA63,pricelist!$J:$J)</f>
        <v>0</v>
      </c>
      <c r="J63" s="88"/>
      <c r="K63" s="87">
        <f t="shared" si="4"/>
        <v>0</v>
      </c>
      <c r="L63" s="86"/>
      <c r="M63" s="89" t="str">
        <f>IF($L63="","",VLOOKUP($L63,Ref!$D:$J,7,0))</f>
        <v/>
      </c>
      <c r="N63" s="90">
        <f>SUMIF(Ref!$D:$D,'подбор радиатора TESI'!$L:$L,Ref!$E:$E)</f>
        <v>0</v>
      </c>
      <c r="O63" s="86"/>
      <c r="P63" s="90">
        <f>SUMIF(Ref!$F:$F,'подбор радиатора TESI'!$O:$O,Ref!$G:$G)</f>
        <v>0</v>
      </c>
      <c r="Q63" s="88"/>
      <c r="R63" s="90">
        <f>SUMIF(pricelist!$W:$W,'подбор радиатора TESI'!$AA:$AA,pricelist!$K:$K)*$J63</f>
        <v>0</v>
      </c>
      <c r="S63" s="90">
        <f ca="1">SUMIF(pricelist!$W:$W,$AA:$AA,INDIRECT($S$12&amp;$S$14))*$J63</f>
        <v>0</v>
      </c>
      <c r="T63" s="92">
        <f t="shared" si="1"/>
        <v>0</v>
      </c>
      <c r="U63" s="86"/>
      <c r="V63" s="90">
        <f>SUMIF(Ref!$H:$H,'подбор радиатора TESI'!$U:$U,Ref!$I:$I)</f>
        <v>0</v>
      </c>
      <c r="W63" s="90">
        <f>(($N63*SUMIF(pricelist!$W:$W,'подбор радиатора TESI'!$AA:$AA,pricelist!$S:$S)*$J63)+$P63+IF($U63="радиусный",$V63*$J63,$V63)+IF($J63&gt;$AC63,31*1.13,0))*(1-$H$4/100)</f>
        <v>0</v>
      </c>
      <c r="X63" s="93"/>
      <c r="Y63" s="94"/>
      <c r="Z63" s="91"/>
      <c r="AA63" s="95" t="str">
        <f t="shared" si="7"/>
        <v>/</v>
      </c>
      <c r="AB63" s="95" t="str">
        <f t="shared" si="7"/>
        <v>/</v>
      </c>
      <c r="AC63" s="95">
        <f>SUMIF(Ref!$R:$R,'подбор радиатора TESI'!$AB:$AB,Ref!$Q:$Q)</f>
        <v>0</v>
      </c>
      <c r="AD63" s="95">
        <f t="shared" si="6"/>
        <v>1</v>
      </c>
      <c r="AE63" s="96"/>
      <c r="AF63" s="97"/>
    </row>
    <row r="64" spans="1:32" s="85" customFormat="1" ht="16.5">
      <c r="A64" s="82" t="str">
        <f t="shared" si="2"/>
        <v/>
      </c>
      <c r="B64" s="83" t="str">
        <f>IF($Z64="",IF($G64="","","RR"&amp;LEFT($G64,1)&amp;$H64&amp;IF($J64&lt;=9,"0"&amp;$J64,$J64)&amp;$L64&amp;"A4"&amp;LEFT($O64,2)&amp;"N"),VLOOKUP($Z64,Ref!$AE:$AG,3,0)&amp;$L64)</f>
        <v/>
      </c>
      <c r="C64" s="83" t="str">
        <f t="shared" si="3"/>
        <v/>
      </c>
      <c r="D64" s="82" t="str">
        <f t="shared" si="0"/>
        <v/>
      </c>
      <c r="E64" s="84" t="str">
        <f>IF($Z64="",IF($G64="","",$D64*$W64*$K$1),VLOOKUP($Z64,Ref!$AE:$AG,2,0)*$Q64*$K$1*(1-$H$4/100))</f>
        <v/>
      </c>
      <c r="G64" s="86"/>
      <c r="H64" s="86"/>
      <c r="I64" s="87">
        <f>SUMIF(pricelist!$W:$W,'подбор радиатора TESI'!$AA64,pricelist!$J:$J)</f>
        <v>0</v>
      </c>
      <c r="J64" s="88"/>
      <c r="K64" s="87">
        <f t="shared" si="4"/>
        <v>0</v>
      </c>
      <c r="L64" s="86"/>
      <c r="M64" s="89" t="str">
        <f>IF($L64="","",VLOOKUP($L64,Ref!$D:$J,7,0))</f>
        <v/>
      </c>
      <c r="N64" s="90">
        <f>SUMIF(Ref!$D:$D,'подбор радиатора TESI'!$L:$L,Ref!$E:$E)</f>
        <v>0</v>
      </c>
      <c r="O64" s="86"/>
      <c r="P64" s="90">
        <f>SUMIF(Ref!$F:$F,'подбор радиатора TESI'!$O:$O,Ref!$G:$G)</f>
        <v>0</v>
      </c>
      <c r="Q64" s="88"/>
      <c r="R64" s="90">
        <f>SUMIF(pricelist!$W:$W,'подбор радиатора TESI'!$AA:$AA,pricelist!$K:$K)*$J64</f>
        <v>0</v>
      </c>
      <c r="S64" s="90">
        <f ca="1">SUMIF(pricelist!$W:$W,$AA:$AA,INDIRECT($S$12&amp;$S$14))*$J64</f>
        <v>0</v>
      </c>
      <c r="T64" s="92">
        <f t="shared" si="1"/>
        <v>0</v>
      </c>
      <c r="U64" s="86"/>
      <c r="V64" s="90">
        <f>SUMIF(Ref!$H:$H,'подбор радиатора TESI'!$U:$U,Ref!$I:$I)</f>
        <v>0</v>
      </c>
      <c r="W64" s="90">
        <f>(($N64*SUMIF(pricelist!$W:$W,'подбор радиатора TESI'!$AA:$AA,pricelist!$S:$S)*$J64)+$P64+IF($U64="радиусный",$V64*$J64,$V64)+IF($J64&gt;$AC64,31*1.13,0))*(1-$H$4/100)</f>
        <v>0</v>
      </c>
      <c r="X64" s="93"/>
      <c r="Y64" s="94"/>
      <c r="Z64" s="91"/>
      <c r="AA64" s="95" t="str">
        <f t="shared" si="7"/>
        <v>/</v>
      </c>
      <c r="AB64" s="95" t="str">
        <f t="shared" si="7"/>
        <v>/</v>
      </c>
      <c r="AC64" s="95">
        <f>SUMIF(Ref!$R:$R,'подбор радиатора TESI'!$AB:$AB,Ref!$Q:$Q)</f>
        <v>0</v>
      </c>
      <c r="AD64" s="95">
        <f t="shared" si="6"/>
        <v>1</v>
      </c>
      <c r="AE64" s="96"/>
      <c r="AF64" s="97"/>
    </row>
    <row r="65" spans="1:32" s="85" customFormat="1" ht="16.5">
      <c r="A65" s="82" t="str">
        <f t="shared" si="2"/>
        <v/>
      </c>
      <c r="B65" s="83" t="str">
        <f>IF($Z65="",IF($G65="","","RR"&amp;LEFT($G65,1)&amp;$H65&amp;IF($J65&lt;=9,"0"&amp;$J65,$J65)&amp;$L65&amp;"A4"&amp;LEFT($O65,2)&amp;"N"),VLOOKUP($Z65,Ref!$AE:$AG,3,0)&amp;$L65)</f>
        <v/>
      </c>
      <c r="C65" s="83" t="str">
        <f t="shared" si="3"/>
        <v/>
      </c>
      <c r="D65" s="82" t="str">
        <f t="shared" si="0"/>
        <v/>
      </c>
      <c r="E65" s="84" t="str">
        <f>IF($Z65="",IF($G65="","",$D65*$W65*$K$1),VLOOKUP($Z65,Ref!$AE:$AG,2,0)*$Q65*$K$1*(1-$H$4/100))</f>
        <v/>
      </c>
      <c r="G65" s="86"/>
      <c r="H65" s="86"/>
      <c r="I65" s="87">
        <f>SUMIF(pricelist!$W:$W,'подбор радиатора TESI'!$AA65,pricelist!$J:$J)</f>
        <v>0</v>
      </c>
      <c r="J65" s="88"/>
      <c r="K65" s="87">
        <f t="shared" si="4"/>
        <v>0</v>
      </c>
      <c r="L65" s="86"/>
      <c r="M65" s="89" t="str">
        <f>IF($L65="","",VLOOKUP($L65,Ref!$D:$J,7,0))</f>
        <v/>
      </c>
      <c r="N65" s="90">
        <f>SUMIF(Ref!$D:$D,'подбор радиатора TESI'!$L:$L,Ref!$E:$E)</f>
        <v>0</v>
      </c>
      <c r="O65" s="86"/>
      <c r="P65" s="90">
        <f>SUMIF(Ref!$F:$F,'подбор радиатора TESI'!$O:$O,Ref!$G:$G)</f>
        <v>0</v>
      </c>
      <c r="Q65" s="88"/>
      <c r="R65" s="90">
        <f>SUMIF(pricelist!$W:$W,'подбор радиатора TESI'!$AA:$AA,pricelist!$K:$K)*$J65</f>
        <v>0</v>
      </c>
      <c r="S65" s="90">
        <f ca="1">SUMIF(pricelist!$W:$W,$AA:$AA,INDIRECT($S$12&amp;$S$14))*$J65</f>
        <v>0</v>
      </c>
      <c r="T65" s="92">
        <f t="shared" si="1"/>
        <v>0</v>
      </c>
      <c r="U65" s="86"/>
      <c r="V65" s="90">
        <f>SUMIF(Ref!$H:$H,'подбор радиатора TESI'!$U:$U,Ref!$I:$I)</f>
        <v>0</v>
      </c>
      <c r="W65" s="90">
        <f>(($N65*SUMIF(pricelist!$W:$W,'подбор радиатора TESI'!$AA:$AA,pricelist!$S:$S)*$J65)+$P65+IF($U65="радиусный",$V65*$J65,$V65)+IF($J65&gt;$AC65,31*1.13,0))*(1-$H$4/100)</f>
        <v>0</v>
      </c>
      <c r="X65" s="93"/>
      <c r="Y65" s="94"/>
      <c r="Z65" s="91"/>
      <c r="AA65" s="95" t="str">
        <f t="shared" si="7"/>
        <v>/</v>
      </c>
      <c r="AB65" s="95" t="str">
        <f t="shared" si="7"/>
        <v>/</v>
      </c>
      <c r="AC65" s="95">
        <f>SUMIF(Ref!$R:$R,'подбор радиатора TESI'!$AB:$AB,Ref!$Q:$Q)</f>
        <v>0</v>
      </c>
      <c r="AD65" s="95">
        <f t="shared" si="6"/>
        <v>1</v>
      </c>
      <c r="AE65" s="96"/>
      <c r="AF65" s="97"/>
    </row>
    <row r="66" spans="1:32" s="85" customFormat="1" ht="16.5">
      <c r="A66" s="82" t="str">
        <f t="shared" si="2"/>
        <v/>
      </c>
      <c r="B66" s="83" t="str">
        <f>IF($Z66="",IF($G66="","","RR"&amp;LEFT($G66,1)&amp;$H66&amp;IF($J66&lt;=9,"0"&amp;$J66,$J66)&amp;$L66&amp;"A4"&amp;LEFT($O66,2)&amp;"N"),VLOOKUP($Z66,Ref!$AE:$AG,3,0)&amp;$L66)</f>
        <v/>
      </c>
      <c r="C66" s="83" t="str">
        <f t="shared" si="3"/>
        <v/>
      </c>
      <c r="D66" s="82" t="str">
        <f t="shared" si="0"/>
        <v/>
      </c>
      <c r="E66" s="84" t="str">
        <f>IF($Z66="",IF($G66="","",$D66*$W66*$K$1),VLOOKUP($Z66,Ref!$AE:$AG,2,0)*$Q66*$K$1*(1-$H$4/100))</f>
        <v/>
      </c>
      <c r="G66" s="86"/>
      <c r="H66" s="86"/>
      <c r="I66" s="87">
        <f>SUMIF(pricelist!$W:$W,'подбор радиатора TESI'!$AA66,pricelist!$J:$J)</f>
        <v>0</v>
      </c>
      <c r="J66" s="88"/>
      <c r="K66" s="87">
        <f t="shared" si="4"/>
        <v>0</v>
      </c>
      <c r="L66" s="86"/>
      <c r="M66" s="89" t="str">
        <f>IF($L66="","",VLOOKUP($L66,Ref!$D:$J,7,0))</f>
        <v/>
      </c>
      <c r="N66" s="90">
        <f>SUMIF(Ref!$D:$D,'подбор радиатора TESI'!$L:$L,Ref!$E:$E)</f>
        <v>0</v>
      </c>
      <c r="O66" s="86"/>
      <c r="P66" s="90">
        <f>SUMIF(Ref!$F:$F,'подбор радиатора TESI'!$O:$O,Ref!$G:$G)</f>
        <v>0</v>
      </c>
      <c r="Q66" s="88"/>
      <c r="R66" s="90">
        <f>SUMIF(pricelist!$W:$W,'подбор радиатора TESI'!$AA:$AA,pricelist!$K:$K)*$J66</f>
        <v>0</v>
      </c>
      <c r="S66" s="90">
        <f ca="1">SUMIF(pricelist!$W:$W,$AA:$AA,INDIRECT($S$12&amp;$S$14))*$J66</f>
        <v>0</v>
      </c>
      <c r="T66" s="92">
        <f t="shared" si="1"/>
        <v>0</v>
      </c>
      <c r="U66" s="86"/>
      <c r="V66" s="90">
        <f>SUMIF(Ref!$H:$H,'подбор радиатора TESI'!$U:$U,Ref!$I:$I)</f>
        <v>0</v>
      </c>
      <c r="W66" s="90">
        <f>(($N66*SUMIF(pricelist!$W:$W,'подбор радиатора TESI'!$AA:$AA,pricelist!$S:$S)*$J66)+$P66+IF($U66="радиусный",$V66*$J66,$V66)+IF($J66&gt;$AC66,31*1.13,0))*(1-$H$4/100)</f>
        <v>0</v>
      </c>
      <c r="X66" s="93"/>
      <c r="Y66" s="94"/>
      <c r="Z66" s="91"/>
      <c r="AA66" s="95" t="str">
        <f t="shared" si="7"/>
        <v>/</v>
      </c>
      <c r="AB66" s="95" t="str">
        <f t="shared" si="7"/>
        <v>/</v>
      </c>
      <c r="AC66" s="95">
        <f>SUMIF(Ref!$R:$R,'подбор радиатора TESI'!$AB:$AB,Ref!$Q:$Q)</f>
        <v>0</v>
      </c>
      <c r="AD66" s="95">
        <f t="shared" si="6"/>
        <v>1</v>
      </c>
      <c r="AE66" s="96"/>
      <c r="AF66" s="97"/>
    </row>
    <row r="67" spans="1:32" s="85" customFormat="1" ht="16.5">
      <c r="A67" s="82" t="str">
        <f t="shared" si="2"/>
        <v/>
      </c>
      <c r="B67" s="83" t="str">
        <f>IF($Z67="",IF($G67="","","RR"&amp;LEFT($G67,1)&amp;$H67&amp;IF($J67&lt;=9,"0"&amp;$J67,$J67)&amp;$L67&amp;"A4"&amp;LEFT($O67,2)&amp;"N"),VLOOKUP($Z67,Ref!$AE:$AG,3,0)&amp;$L67)</f>
        <v/>
      </c>
      <c r="C67" s="83" t="str">
        <f t="shared" si="3"/>
        <v/>
      </c>
      <c r="D67" s="82" t="str">
        <f t="shared" si="0"/>
        <v/>
      </c>
      <c r="E67" s="84" t="str">
        <f>IF($Z67="",IF($G67="","",$D67*$W67*$K$1),VLOOKUP($Z67,Ref!$AE:$AG,2,0)*$Q67*$K$1*(1-$H$4/100))</f>
        <v/>
      </c>
      <c r="G67" s="86"/>
      <c r="H67" s="86"/>
      <c r="I67" s="87">
        <f>SUMIF(pricelist!$W:$W,'подбор радиатора TESI'!$AA67,pricelist!$J:$J)</f>
        <v>0</v>
      </c>
      <c r="J67" s="88"/>
      <c r="K67" s="87">
        <f t="shared" si="4"/>
        <v>0</v>
      </c>
      <c r="L67" s="86"/>
      <c r="M67" s="89" t="str">
        <f>IF($L67="","",VLOOKUP($L67,Ref!$D:$J,7,0))</f>
        <v/>
      </c>
      <c r="N67" s="90">
        <f>SUMIF(Ref!$D:$D,'подбор радиатора TESI'!$L:$L,Ref!$E:$E)</f>
        <v>0</v>
      </c>
      <c r="O67" s="86"/>
      <c r="P67" s="90">
        <f>SUMIF(Ref!$F:$F,'подбор радиатора TESI'!$O:$O,Ref!$G:$G)</f>
        <v>0</v>
      </c>
      <c r="Q67" s="88"/>
      <c r="R67" s="90">
        <f>SUMIF(pricelist!$W:$W,'подбор радиатора TESI'!$AA:$AA,pricelist!$K:$K)*$J67</f>
        <v>0</v>
      </c>
      <c r="S67" s="90">
        <f ca="1">SUMIF(pricelist!$W:$W,$AA:$AA,INDIRECT($S$12&amp;$S$14))*$J67</f>
        <v>0</v>
      </c>
      <c r="T67" s="92">
        <f t="shared" si="1"/>
        <v>0</v>
      </c>
      <c r="U67" s="86"/>
      <c r="V67" s="90">
        <f>SUMIF(Ref!$H:$H,'подбор радиатора TESI'!$U:$U,Ref!$I:$I)</f>
        <v>0</v>
      </c>
      <c r="W67" s="90">
        <f>(($N67*SUMIF(pricelist!$W:$W,'подбор радиатора TESI'!$AA:$AA,pricelist!$S:$S)*$J67)+$P67+IF($U67="радиусный",$V67*$J67,$V67)+IF($J67&gt;$AC67,31*1.13,0))*(1-$H$4/100)</f>
        <v>0</v>
      </c>
      <c r="X67" s="93"/>
      <c r="Y67" s="94"/>
      <c r="Z67" s="91"/>
      <c r="AA67" s="95" t="str">
        <f t="shared" si="7"/>
        <v>/</v>
      </c>
      <c r="AB67" s="95" t="str">
        <f t="shared" si="7"/>
        <v>/</v>
      </c>
      <c r="AC67" s="95">
        <f>SUMIF(Ref!$R:$R,'подбор радиатора TESI'!$AB:$AB,Ref!$Q:$Q)</f>
        <v>0</v>
      </c>
      <c r="AD67" s="95">
        <f t="shared" si="6"/>
        <v>1</v>
      </c>
      <c r="AE67" s="96"/>
      <c r="AF67" s="97"/>
    </row>
    <row r="68" spans="1:32" s="85" customFormat="1" ht="16.5">
      <c r="A68" s="82" t="str">
        <f t="shared" si="2"/>
        <v/>
      </c>
      <c r="B68" s="83" t="str">
        <f>IF($Z68="",IF($G68="","","RR"&amp;LEFT($G68,1)&amp;$H68&amp;IF($J68&lt;=9,"0"&amp;$J68,$J68)&amp;$L68&amp;"A4"&amp;LEFT($O68,2)&amp;"N"),VLOOKUP($Z68,Ref!$AE:$AG,3,0)&amp;$L68)</f>
        <v/>
      </c>
      <c r="C68" s="83" t="str">
        <f t="shared" si="3"/>
        <v/>
      </c>
      <c r="D68" s="82" t="str">
        <f t="shared" si="0"/>
        <v/>
      </c>
      <c r="E68" s="84" t="str">
        <f>IF($Z68="",IF($G68="","",$D68*$W68*$K$1),VLOOKUP($Z68,Ref!$AE:$AG,2,0)*$Q68*$K$1*(1-$H$4/100))</f>
        <v/>
      </c>
      <c r="G68" s="86"/>
      <c r="H68" s="86"/>
      <c r="I68" s="87">
        <f>SUMIF(pricelist!$W:$W,'подбор радиатора TESI'!$AA68,pricelist!$J:$J)</f>
        <v>0</v>
      </c>
      <c r="J68" s="88"/>
      <c r="K68" s="87">
        <f t="shared" si="4"/>
        <v>0</v>
      </c>
      <c r="L68" s="86"/>
      <c r="M68" s="89" t="str">
        <f>IF($L68="","",VLOOKUP($L68,Ref!$D:$J,7,0))</f>
        <v/>
      </c>
      <c r="N68" s="90">
        <f>SUMIF(Ref!$D:$D,'подбор радиатора TESI'!$L:$L,Ref!$E:$E)</f>
        <v>0</v>
      </c>
      <c r="O68" s="86"/>
      <c r="P68" s="90">
        <f>SUMIF(Ref!$F:$F,'подбор радиатора TESI'!$O:$O,Ref!$G:$G)</f>
        <v>0</v>
      </c>
      <c r="Q68" s="88"/>
      <c r="R68" s="90">
        <f>SUMIF(pricelist!$W:$W,'подбор радиатора TESI'!$AA:$AA,pricelist!$K:$K)*$J68</f>
        <v>0</v>
      </c>
      <c r="S68" s="90">
        <f ca="1">SUMIF(pricelist!$W:$W,$AA:$AA,INDIRECT($S$12&amp;$S$14))*$J68</f>
        <v>0</v>
      </c>
      <c r="T68" s="92">
        <f t="shared" si="1"/>
        <v>0</v>
      </c>
      <c r="U68" s="86"/>
      <c r="V68" s="90">
        <f>SUMIF(Ref!$H:$H,'подбор радиатора TESI'!$U:$U,Ref!$I:$I)</f>
        <v>0</v>
      </c>
      <c r="W68" s="90">
        <f>(($N68*SUMIF(pricelist!$W:$W,'подбор радиатора TESI'!$AA:$AA,pricelist!$S:$S)*$J68)+$P68+IF($U68="радиусный",$V68*$J68,$V68)+IF($J68&gt;$AC68,31*1.13,0))*(1-$H$4/100)</f>
        <v>0</v>
      </c>
      <c r="X68" s="93"/>
      <c r="Y68" s="94"/>
      <c r="Z68" s="91"/>
      <c r="AA68" s="95" t="str">
        <f t="shared" si="7"/>
        <v>/</v>
      </c>
      <c r="AB68" s="95" t="str">
        <f t="shared" si="7"/>
        <v>/</v>
      </c>
      <c r="AC68" s="95">
        <f>SUMIF(Ref!$R:$R,'подбор радиатора TESI'!$AB:$AB,Ref!$Q:$Q)</f>
        <v>0</v>
      </c>
      <c r="AD68" s="95">
        <f t="shared" si="6"/>
        <v>1</v>
      </c>
      <c r="AE68" s="96"/>
      <c r="AF68" s="97"/>
    </row>
    <row r="69" spans="1:32" s="85" customFormat="1" ht="16.5">
      <c r="A69" s="82" t="str">
        <f t="shared" si="2"/>
        <v/>
      </c>
      <c r="B69" s="83" t="str">
        <f>IF($Z69="",IF($G69="","","RR"&amp;LEFT($G69,1)&amp;$H69&amp;IF($J69&lt;=9,"0"&amp;$J69,$J69)&amp;$L69&amp;"A4"&amp;LEFT($O69,2)&amp;"N"),VLOOKUP($Z69,Ref!$AE:$AG,3,0)&amp;$L69)</f>
        <v/>
      </c>
      <c r="C69" s="83" t="str">
        <f t="shared" si="3"/>
        <v/>
      </c>
      <c r="D69" s="82" t="str">
        <f t="shared" si="0"/>
        <v/>
      </c>
      <c r="E69" s="84" t="str">
        <f>IF($Z69="",IF($G69="","",$D69*$W69*$K$1),VLOOKUP($Z69,Ref!$AE:$AG,2,0)*$Q69*$K$1*(1-$H$4/100))</f>
        <v/>
      </c>
      <c r="G69" s="86"/>
      <c r="H69" s="86"/>
      <c r="I69" s="87">
        <f>SUMIF(pricelist!$W:$W,'подбор радиатора TESI'!$AA69,pricelist!$J:$J)</f>
        <v>0</v>
      </c>
      <c r="J69" s="88"/>
      <c r="K69" s="87">
        <f t="shared" si="4"/>
        <v>0</v>
      </c>
      <c r="L69" s="86"/>
      <c r="M69" s="89" t="str">
        <f>IF($L69="","",VLOOKUP($L69,Ref!$D:$J,7,0))</f>
        <v/>
      </c>
      <c r="N69" s="90">
        <f>SUMIF(Ref!$D:$D,'подбор радиатора TESI'!$L:$L,Ref!$E:$E)</f>
        <v>0</v>
      </c>
      <c r="O69" s="86"/>
      <c r="P69" s="90">
        <f>SUMIF(Ref!$F:$F,'подбор радиатора TESI'!$O:$O,Ref!$G:$G)</f>
        <v>0</v>
      </c>
      <c r="Q69" s="88"/>
      <c r="R69" s="90">
        <f>SUMIF(pricelist!$W:$W,'подбор радиатора TESI'!$AA:$AA,pricelist!$K:$K)*$J69</f>
        <v>0</v>
      </c>
      <c r="S69" s="90">
        <f ca="1">SUMIF(pricelist!$W:$W,$AA:$AA,INDIRECT($S$12&amp;$S$14))*$J69</f>
        <v>0</v>
      </c>
      <c r="T69" s="92">
        <f t="shared" si="1"/>
        <v>0</v>
      </c>
      <c r="U69" s="86"/>
      <c r="V69" s="90">
        <f>SUMIF(Ref!$H:$H,'подбор радиатора TESI'!$U:$U,Ref!$I:$I)</f>
        <v>0</v>
      </c>
      <c r="W69" s="90">
        <f>(($N69*SUMIF(pricelist!$W:$W,'подбор радиатора TESI'!$AA:$AA,pricelist!$S:$S)*$J69)+$P69+IF($U69="радиусный",$V69*$J69,$V69)+IF($J69&gt;$AC69,31*1.13,0))*(1-$H$4/100)</f>
        <v>0</v>
      </c>
      <c r="X69" s="93"/>
      <c r="Y69" s="94"/>
      <c r="Z69" s="91"/>
      <c r="AA69" s="95" t="str">
        <f t="shared" si="7"/>
        <v>/</v>
      </c>
      <c r="AB69" s="95" t="str">
        <f t="shared" si="7"/>
        <v>/</v>
      </c>
      <c r="AC69" s="95">
        <f>SUMIF(Ref!$R:$R,'подбор радиатора TESI'!$AB:$AB,Ref!$Q:$Q)</f>
        <v>0</v>
      </c>
      <c r="AD69" s="95">
        <f t="shared" si="6"/>
        <v>1</v>
      </c>
      <c r="AE69" s="96"/>
      <c r="AF69" s="97"/>
    </row>
    <row r="70" spans="1:32" s="85" customFormat="1" ht="16.5">
      <c r="A70" s="82" t="str">
        <f t="shared" si="2"/>
        <v/>
      </c>
      <c r="B70" s="83" t="str">
        <f>IF($Z70="",IF($G70="","","RR"&amp;LEFT($G70,1)&amp;$H70&amp;IF($J70&lt;=9,"0"&amp;$J70,$J70)&amp;$L70&amp;"A4"&amp;LEFT($O70,2)&amp;"N"),VLOOKUP($Z70,Ref!$AE:$AG,3,0)&amp;$L70)</f>
        <v/>
      </c>
      <c r="C70" s="83" t="str">
        <f t="shared" si="3"/>
        <v/>
      </c>
      <c r="D70" s="82" t="str">
        <f t="shared" si="0"/>
        <v/>
      </c>
      <c r="E70" s="84" t="str">
        <f>IF($Z70="",IF($G70="","",$D70*$W70*$K$1),VLOOKUP($Z70,Ref!$AE:$AG,2,0)*$Q70*$K$1*(1-$H$4/100))</f>
        <v/>
      </c>
      <c r="G70" s="86"/>
      <c r="H70" s="86"/>
      <c r="I70" s="87">
        <f>SUMIF(pricelist!$W:$W,'подбор радиатора TESI'!$AA70,pricelist!$J:$J)</f>
        <v>0</v>
      </c>
      <c r="J70" s="88"/>
      <c r="K70" s="87">
        <f t="shared" si="4"/>
        <v>0</v>
      </c>
      <c r="L70" s="86"/>
      <c r="M70" s="89" t="str">
        <f>IF($L70="","",VLOOKUP($L70,Ref!$D:$J,7,0))</f>
        <v/>
      </c>
      <c r="N70" s="90">
        <f>SUMIF(Ref!$D:$D,'подбор радиатора TESI'!$L:$L,Ref!$E:$E)</f>
        <v>0</v>
      </c>
      <c r="O70" s="86"/>
      <c r="P70" s="90">
        <f>SUMIF(Ref!$F:$F,'подбор радиатора TESI'!$O:$O,Ref!$G:$G)</f>
        <v>0</v>
      </c>
      <c r="Q70" s="88"/>
      <c r="R70" s="90">
        <f>SUMIF(pricelist!$W:$W,'подбор радиатора TESI'!$AA:$AA,pricelist!$K:$K)*$J70</f>
        <v>0</v>
      </c>
      <c r="S70" s="90">
        <f ca="1">SUMIF(pricelist!$W:$W,$AA:$AA,INDIRECT($S$12&amp;$S$14))*$J70</f>
        <v>0</v>
      </c>
      <c r="T70" s="92">
        <f t="shared" si="1"/>
        <v>0</v>
      </c>
      <c r="U70" s="86"/>
      <c r="V70" s="90">
        <f>SUMIF(Ref!$H:$H,'подбор радиатора TESI'!$U:$U,Ref!$I:$I)</f>
        <v>0</v>
      </c>
      <c r="W70" s="90">
        <f>(($N70*SUMIF(pricelist!$W:$W,'подбор радиатора TESI'!$AA:$AA,pricelist!$S:$S)*$J70)+$P70+IF($U70="радиусный",$V70*$J70,$V70)+IF($J70&gt;$AC70,31*1.13,0))*(1-$H$4/100)</f>
        <v>0</v>
      </c>
      <c r="X70" s="93"/>
      <c r="Y70" s="94"/>
      <c r="Z70" s="91"/>
      <c r="AA70" s="95" t="str">
        <f t="shared" si="7"/>
        <v>/</v>
      </c>
      <c r="AB70" s="95" t="str">
        <f t="shared" si="7"/>
        <v>/</v>
      </c>
      <c r="AC70" s="95">
        <f>SUMIF(Ref!$R:$R,'подбор радиатора TESI'!$AB:$AB,Ref!$Q:$Q)</f>
        <v>0</v>
      </c>
      <c r="AD70" s="95">
        <f t="shared" si="6"/>
        <v>1</v>
      </c>
      <c r="AE70" s="96"/>
      <c r="AF70" s="97"/>
    </row>
    <row r="71" spans="1:32" s="85" customFormat="1" ht="16.5">
      <c r="A71" s="82" t="str">
        <f t="shared" si="2"/>
        <v/>
      </c>
      <c r="B71" s="83" t="str">
        <f>IF($Z71="",IF($G71="","","RR"&amp;LEFT($G71,1)&amp;$H71&amp;IF($J71&lt;=9,"0"&amp;$J71,$J71)&amp;$L71&amp;"A4"&amp;LEFT($O71,2)&amp;"N"),VLOOKUP($Z71,Ref!$AE:$AG,3,0)&amp;$L71)</f>
        <v/>
      </c>
      <c r="C71" s="83" t="str">
        <f t="shared" si="3"/>
        <v/>
      </c>
      <c r="D71" s="82" t="str">
        <f t="shared" si="0"/>
        <v/>
      </c>
      <c r="E71" s="84" t="str">
        <f>IF($Z71="",IF($G71="","",$D71*$W71*$K$1),VLOOKUP($Z71,Ref!$AE:$AG,2,0)*$Q71*$K$1*(1-$H$4/100))</f>
        <v/>
      </c>
      <c r="G71" s="86"/>
      <c r="H71" s="86"/>
      <c r="I71" s="87">
        <f>SUMIF(pricelist!$W:$W,'подбор радиатора TESI'!$AA71,pricelist!$J:$J)</f>
        <v>0</v>
      </c>
      <c r="J71" s="88"/>
      <c r="K71" s="87">
        <f t="shared" si="4"/>
        <v>0</v>
      </c>
      <c r="L71" s="86"/>
      <c r="M71" s="89" t="str">
        <f>IF($L71="","",VLOOKUP($L71,Ref!$D:$J,7,0))</f>
        <v/>
      </c>
      <c r="N71" s="90">
        <f>SUMIF(Ref!$D:$D,'подбор радиатора TESI'!$L:$L,Ref!$E:$E)</f>
        <v>0</v>
      </c>
      <c r="O71" s="86"/>
      <c r="P71" s="90">
        <f>SUMIF(Ref!$F:$F,'подбор радиатора TESI'!$O:$O,Ref!$G:$G)</f>
        <v>0</v>
      </c>
      <c r="Q71" s="88"/>
      <c r="R71" s="90">
        <f>SUMIF(pricelist!$W:$W,'подбор радиатора TESI'!$AA:$AA,pricelist!$K:$K)*$J71</f>
        <v>0</v>
      </c>
      <c r="S71" s="90">
        <f ca="1">SUMIF(pricelist!$W:$W,$AA:$AA,INDIRECT($S$12&amp;$S$14))*$J71</f>
        <v>0</v>
      </c>
      <c r="T71" s="92">
        <f t="shared" si="1"/>
        <v>0</v>
      </c>
      <c r="U71" s="86"/>
      <c r="V71" s="90">
        <f>SUMIF(Ref!$H:$H,'подбор радиатора TESI'!$U:$U,Ref!$I:$I)</f>
        <v>0</v>
      </c>
      <c r="W71" s="90">
        <f>(($N71*SUMIF(pricelist!$W:$W,'подбор радиатора TESI'!$AA:$AA,pricelist!$S:$S)*$J71)+$P71+IF($U71="радиусный",$V71*$J71,$V71)+IF($J71&gt;$AC71,31*1.13,0))*(1-$H$4/100)</f>
        <v>0</v>
      </c>
      <c r="X71" s="93"/>
      <c r="Y71" s="94"/>
      <c r="Z71" s="91"/>
      <c r="AA71" s="95" t="str">
        <f t="shared" si="7"/>
        <v>/</v>
      </c>
      <c r="AB71" s="95" t="str">
        <f t="shared" si="7"/>
        <v>/</v>
      </c>
      <c r="AC71" s="95">
        <f>SUMIF(Ref!$R:$R,'подбор радиатора TESI'!$AB:$AB,Ref!$Q:$Q)</f>
        <v>0</v>
      </c>
      <c r="AD71" s="95">
        <f t="shared" si="6"/>
        <v>1</v>
      </c>
      <c r="AE71" s="96"/>
      <c r="AF71" s="97"/>
    </row>
    <row r="72" spans="1:32" s="85" customFormat="1" ht="16.5">
      <c r="A72" s="82" t="str">
        <f t="shared" si="2"/>
        <v/>
      </c>
      <c r="B72" s="83" t="str">
        <f>IF($Z72="",IF($G72="","","RR"&amp;LEFT($G72,1)&amp;$H72&amp;IF($J72&lt;=9,"0"&amp;$J72,$J72)&amp;$L72&amp;"A4"&amp;LEFT($O72,2)&amp;"N"),VLOOKUP($Z72,Ref!$AE:$AG,3,0)&amp;$L72)</f>
        <v/>
      </c>
      <c r="C72" s="83" t="str">
        <f t="shared" si="3"/>
        <v/>
      </c>
      <c r="D72" s="82" t="str">
        <f t="shared" si="0"/>
        <v/>
      </c>
      <c r="E72" s="84" t="str">
        <f>IF($Z72="",IF($G72="","",$D72*$W72*$K$1),VLOOKUP($Z72,Ref!$AE:$AG,2,0)*$Q72*$K$1*(1-$H$4/100))</f>
        <v/>
      </c>
      <c r="G72" s="86"/>
      <c r="H72" s="86"/>
      <c r="I72" s="87">
        <f>SUMIF(pricelist!$W:$W,'подбор радиатора TESI'!$AA72,pricelist!$J:$J)</f>
        <v>0</v>
      </c>
      <c r="J72" s="88"/>
      <c r="K72" s="87">
        <f t="shared" si="4"/>
        <v>0</v>
      </c>
      <c r="L72" s="86"/>
      <c r="M72" s="89" t="str">
        <f>IF($L72="","",VLOOKUP($L72,Ref!$D:$J,7,0))</f>
        <v/>
      </c>
      <c r="N72" s="90">
        <f>SUMIF(Ref!$D:$D,'подбор радиатора TESI'!$L:$L,Ref!$E:$E)</f>
        <v>0</v>
      </c>
      <c r="O72" s="86"/>
      <c r="P72" s="90">
        <f>SUMIF(Ref!$F:$F,'подбор радиатора TESI'!$O:$O,Ref!$G:$G)</f>
        <v>0</v>
      </c>
      <c r="Q72" s="88"/>
      <c r="R72" s="90">
        <f>SUMIF(pricelist!$W:$W,'подбор радиатора TESI'!$AA:$AA,pricelist!$K:$K)*$J72</f>
        <v>0</v>
      </c>
      <c r="S72" s="90">
        <f ca="1">SUMIF(pricelist!$W:$W,$AA:$AA,INDIRECT($S$12&amp;$S$14))*$J72</f>
        <v>0</v>
      </c>
      <c r="T72" s="92">
        <f t="shared" si="1"/>
        <v>0</v>
      </c>
      <c r="U72" s="86"/>
      <c r="V72" s="90">
        <f>SUMIF(Ref!$H:$H,'подбор радиатора TESI'!$U:$U,Ref!$I:$I)</f>
        <v>0</v>
      </c>
      <c r="W72" s="90">
        <f>(($N72*SUMIF(pricelist!$W:$W,'подбор радиатора TESI'!$AA:$AA,pricelist!$S:$S)*$J72)+$P72+IF($U72="радиусный",$V72*$J72,$V72)+IF($J72&gt;$AC72,31*1.13,0))*(1-$H$4/100)</f>
        <v>0</v>
      </c>
      <c r="X72" s="93"/>
      <c r="Y72" s="94"/>
      <c r="Z72" s="91"/>
      <c r="AA72" s="95" t="str">
        <f t="shared" si="7"/>
        <v>/</v>
      </c>
      <c r="AB72" s="95" t="str">
        <f t="shared" si="7"/>
        <v>/</v>
      </c>
      <c r="AC72" s="95">
        <f>SUMIF(Ref!$R:$R,'подбор радиатора TESI'!$AB:$AB,Ref!$Q:$Q)</f>
        <v>0</v>
      </c>
      <c r="AD72" s="95">
        <f t="shared" si="6"/>
        <v>1</v>
      </c>
      <c r="AE72" s="96"/>
      <c r="AF72" s="97"/>
    </row>
    <row r="73" spans="1:32" s="85" customFormat="1" ht="16.5">
      <c r="A73" s="82" t="str">
        <f t="shared" si="2"/>
        <v/>
      </c>
      <c r="B73" s="83" t="str">
        <f>IF($Z73="",IF($G73="","","RR"&amp;LEFT($G73,1)&amp;$H73&amp;IF($J73&lt;=9,"0"&amp;$J73,$J73)&amp;$L73&amp;"A4"&amp;LEFT($O73,2)&amp;"N"),VLOOKUP($Z73,Ref!$AE:$AG,3,0)&amp;$L73)</f>
        <v/>
      </c>
      <c r="C73" s="83" t="str">
        <f t="shared" si="3"/>
        <v/>
      </c>
      <c r="D73" s="82" t="str">
        <f t="shared" si="0"/>
        <v/>
      </c>
      <c r="E73" s="84" t="str">
        <f>IF($Z73="",IF($G73="","",$D73*$W73*$K$1),VLOOKUP($Z73,Ref!$AE:$AG,2,0)*$Q73*$K$1*(1-$H$4/100))</f>
        <v/>
      </c>
      <c r="G73" s="86"/>
      <c r="H73" s="86"/>
      <c r="I73" s="87">
        <f>SUMIF(pricelist!$W:$W,'подбор радиатора TESI'!$AA73,pricelist!$J:$J)</f>
        <v>0</v>
      </c>
      <c r="J73" s="88"/>
      <c r="K73" s="87">
        <f t="shared" si="4"/>
        <v>0</v>
      </c>
      <c r="L73" s="86"/>
      <c r="M73" s="89" t="str">
        <f>IF($L73="","",VLOOKUP($L73,Ref!$D:$J,7,0))</f>
        <v/>
      </c>
      <c r="N73" s="90">
        <f>SUMIF(Ref!$D:$D,'подбор радиатора TESI'!$L:$L,Ref!$E:$E)</f>
        <v>0</v>
      </c>
      <c r="O73" s="86"/>
      <c r="P73" s="90">
        <f>SUMIF(Ref!$F:$F,'подбор радиатора TESI'!$O:$O,Ref!$G:$G)</f>
        <v>0</v>
      </c>
      <c r="Q73" s="88"/>
      <c r="R73" s="90">
        <f>SUMIF(pricelist!$W:$W,'подбор радиатора TESI'!$AA:$AA,pricelist!$K:$K)*$J73</f>
        <v>0</v>
      </c>
      <c r="S73" s="90">
        <f ca="1">SUMIF(pricelist!$W:$W,$AA:$AA,INDIRECT($S$12&amp;$S$14))*$J73</f>
        <v>0</v>
      </c>
      <c r="T73" s="92">
        <f t="shared" si="1"/>
        <v>0</v>
      </c>
      <c r="U73" s="86"/>
      <c r="V73" s="90">
        <f>SUMIF(Ref!$H:$H,'подбор радиатора TESI'!$U:$U,Ref!$I:$I)</f>
        <v>0</v>
      </c>
      <c r="W73" s="90">
        <f>(($N73*SUMIF(pricelist!$W:$W,'подбор радиатора TESI'!$AA:$AA,pricelist!$S:$S)*$J73)+$P73+IF($U73="радиусный",$V73*$J73,$V73)+IF($J73&gt;$AC73,31*1.13,0))*(1-$H$4/100)</f>
        <v>0</v>
      </c>
      <c r="X73" s="93"/>
      <c r="Y73" s="94"/>
      <c r="Z73" s="91"/>
      <c r="AA73" s="95" t="str">
        <f t="shared" si="7"/>
        <v>/</v>
      </c>
      <c r="AB73" s="95" t="str">
        <f t="shared" si="7"/>
        <v>/</v>
      </c>
      <c r="AC73" s="95">
        <f>SUMIF(Ref!$R:$R,'подбор радиатора TESI'!$AB:$AB,Ref!$Q:$Q)</f>
        <v>0</v>
      </c>
      <c r="AD73" s="95">
        <f t="shared" si="6"/>
        <v>1</v>
      </c>
      <c r="AE73" s="96"/>
      <c r="AF73" s="97"/>
    </row>
    <row r="74" spans="1:32" s="85" customFormat="1" ht="16.5">
      <c r="A74" s="82" t="str">
        <f t="shared" si="2"/>
        <v/>
      </c>
      <c r="B74" s="83" t="str">
        <f>IF($Z74="",IF($G74="","","RR"&amp;LEFT($G74,1)&amp;$H74&amp;IF($J74&lt;=9,"0"&amp;$J74,$J74)&amp;$L74&amp;"A4"&amp;LEFT($O74,2)&amp;"N"),VLOOKUP($Z74,Ref!$AE:$AG,3,0)&amp;$L74)</f>
        <v/>
      </c>
      <c r="C74" s="83" t="str">
        <f t="shared" si="3"/>
        <v/>
      </c>
      <c r="D74" s="82" t="str">
        <f t="shared" si="0"/>
        <v/>
      </c>
      <c r="E74" s="84" t="str">
        <f>IF($Z74="",IF($G74="","",$D74*$W74*$K$1),VLOOKUP($Z74,Ref!$AE:$AG,2,0)*$Q74*$K$1*(1-$H$4/100))</f>
        <v/>
      </c>
      <c r="G74" s="86"/>
      <c r="H74" s="86"/>
      <c r="I74" s="87">
        <f>SUMIF(pricelist!$W:$W,'подбор радиатора TESI'!$AA74,pricelist!$J:$J)</f>
        <v>0</v>
      </c>
      <c r="J74" s="88"/>
      <c r="K74" s="87">
        <f t="shared" si="4"/>
        <v>0</v>
      </c>
      <c r="L74" s="86"/>
      <c r="M74" s="89" t="str">
        <f>IF($L74="","",VLOOKUP($L74,Ref!$D:$J,7,0))</f>
        <v/>
      </c>
      <c r="N74" s="90">
        <f>SUMIF(Ref!$D:$D,'подбор радиатора TESI'!$L:$L,Ref!$E:$E)</f>
        <v>0</v>
      </c>
      <c r="O74" s="86"/>
      <c r="P74" s="90">
        <f>SUMIF(Ref!$F:$F,'подбор радиатора TESI'!$O:$O,Ref!$G:$G)</f>
        <v>0</v>
      </c>
      <c r="Q74" s="88"/>
      <c r="R74" s="90">
        <f>SUMIF(pricelist!$W:$W,'подбор радиатора TESI'!$AA:$AA,pricelist!$K:$K)*$J74</f>
        <v>0</v>
      </c>
      <c r="S74" s="90">
        <f ca="1">SUMIF(pricelist!$W:$W,$AA:$AA,INDIRECT($S$12&amp;$S$14))*$J74</f>
        <v>0</v>
      </c>
      <c r="T74" s="92">
        <f t="shared" si="1"/>
        <v>0</v>
      </c>
      <c r="U74" s="86"/>
      <c r="V74" s="90">
        <f>SUMIF(Ref!$H:$H,'подбор радиатора TESI'!$U:$U,Ref!$I:$I)</f>
        <v>0</v>
      </c>
      <c r="W74" s="90">
        <f>(($N74*SUMIF(pricelist!$W:$W,'подбор радиатора TESI'!$AA:$AA,pricelist!$S:$S)*$J74)+$P74+IF($U74="радиусный",$V74*$J74,$V74)+IF($J74&gt;$AC74,31*1.13,0))*(1-$H$4/100)</f>
        <v>0</v>
      </c>
      <c r="X74" s="93"/>
      <c r="Y74" s="94"/>
      <c r="Z74" s="91"/>
      <c r="AA74" s="95" t="str">
        <f t="shared" si="7"/>
        <v>/</v>
      </c>
      <c r="AB74" s="95" t="str">
        <f t="shared" si="7"/>
        <v>/</v>
      </c>
      <c r="AC74" s="95">
        <f>SUMIF(Ref!$R:$R,'подбор радиатора TESI'!$AB:$AB,Ref!$Q:$Q)</f>
        <v>0</v>
      </c>
      <c r="AD74" s="95">
        <f t="shared" si="6"/>
        <v>1</v>
      </c>
      <c r="AE74" s="96"/>
      <c r="AF74" s="97"/>
    </row>
    <row r="75" spans="1:32" s="85" customFormat="1" ht="16.5">
      <c r="A75" s="82" t="str">
        <f t="shared" si="2"/>
        <v/>
      </c>
      <c r="B75" s="83" t="str">
        <f>IF($Z75="",IF($G75="","","RR"&amp;LEFT($G75,1)&amp;$H75&amp;IF($J75&lt;=9,"0"&amp;$J75,$J75)&amp;$L75&amp;"A4"&amp;LEFT($O75,2)&amp;"N"),VLOOKUP($Z75,Ref!$AE:$AG,3,0)&amp;$L75)</f>
        <v/>
      </c>
      <c r="C75" s="83" t="str">
        <f t="shared" si="3"/>
        <v/>
      </c>
      <c r="D75" s="82" t="str">
        <f t="shared" si="0"/>
        <v/>
      </c>
      <c r="E75" s="84" t="str">
        <f>IF($Z75="",IF($G75="","",$D75*$W75*$K$1),VLOOKUP($Z75,Ref!$AE:$AG,2,0)*$Q75*$K$1*(1-$H$4/100))</f>
        <v/>
      </c>
      <c r="G75" s="86"/>
      <c r="H75" s="86"/>
      <c r="I75" s="87">
        <f>SUMIF(pricelist!$W:$W,'подбор радиатора TESI'!$AA75,pricelist!$J:$J)</f>
        <v>0</v>
      </c>
      <c r="J75" s="88"/>
      <c r="K75" s="87">
        <f t="shared" si="4"/>
        <v>0</v>
      </c>
      <c r="L75" s="86"/>
      <c r="M75" s="89" t="str">
        <f>IF($L75="","",VLOOKUP($L75,Ref!$D:$J,7,0))</f>
        <v/>
      </c>
      <c r="N75" s="90">
        <f>SUMIF(Ref!$D:$D,'подбор радиатора TESI'!$L:$L,Ref!$E:$E)</f>
        <v>0</v>
      </c>
      <c r="O75" s="86"/>
      <c r="P75" s="90">
        <f>SUMIF(Ref!$F:$F,'подбор радиатора TESI'!$O:$O,Ref!$G:$G)</f>
        <v>0</v>
      </c>
      <c r="Q75" s="88"/>
      <c r="R75" s="90">
        <f>SUMIF(pricelist!$W:$W,'подбор радиатора TESI'!$AA:$AA,pricelist!$K:$K)*$J75</f>
        <v>0</v>
      </c>
      <c r="S75" s="90">
        <f ca="1">SUMIF(pricelist!$W:$W,$AA:$AA,INDIRECT($S$12&amp;$S$14))*$J75</f>
        <v>0</v>
      </c>
      <c r="T75" s="92">
        <f t="shared" si="1"/>
        <v>0</v>
      </c>
      <c r="U75" s="86"/>
      <c r="V75" s="90">
        <f>SUMIF(Ref!$H:$H,'подбор радиатора TESI'!$U:$U,Ref!$I:$I)</f>
        <v>0</v>
      </c>
      <c r="W75" s="90">
        <f>(($N75*SUMIF(pricelist!$W:$W,'подбор радиатора TESI'!$AA:$AA,pricelist!$S:$S)*$J75)+$P75+IF($U75="радиусный",$V75*$J75,$V75)+IF($J75&gt;$AC75,31*1.13,0))*(1-$H$4/100)</f>
        <v>0</v>
      </c>
      <c r="X75" s="93"/>
      <c r="Y75" s="94"/>
      <c r="Z75" s="91"/>
      <c r="AA75" s="95" t="str">
        <f t="shared" si="7"/>
        <v>/</v>
      </c>
      <c r="AB75" s="95" t="str">
        <f t="shared" si="7"/>
        <v>/</v>
      </c>
      <c r="AC75" s="95">
        <f>SUMIF(Ref!$R:$R,'подбор радиатора TESI'!$AB:$AB,Ref!$Q:$Q)</f>
        <v>0</v>
      </c>
      <c r="AD75" s="95">
        <f t="shared" si="6"/>
        <v>1</v>
      </c>
      <c r="AE75" s="96"/>
      <c r="AF75" s="97"/>
    </row>
    <row r="76" spans="1:32" s="85" customFormat="1" ht="16.5">
      <c r="A76" s="82" t="str">
        <f t="shared" si="2"/>
        <v/>
      </c>
      <c r="B76" s="83" t="str">
        <f>IF($Z76="",IF($G76="","","RR"&amp;LEFT($G76,1)&amp;$H76&amp;IF($J76&lt;=9,"0"&amp;$J76,$J76)&amp;$L76&amp;"A4"&amp;LEFT($O76,2)&amp;"N"),VLOOKUP($Z76,Ref!$AE:$AG,3,0)&amp;$L76)</f>
        <v/>
      </c>
      <c r="C76" s="83" t="str">
        <f t="shared" si="3"/>
        <v/>
      </c>
      <c r="D76" s="82" t="str">
        <f t="shared" si="0"/>
        <v/>
      </c>
      <c r="E76" s="84" t="str">
        <f>IF($Z76="",IF($G76="","",$D76*$W76*$K$1),VLOOKUP($Z76,Ref!$AE:$AG,2,0)*$Q76*$K$1*(1-$H$4/100))</f>
        <v/>
      </c>
      <c r="G76" s="86"/>
      <c r="H76" s="86"/>
      <c r="I76" s="87">
        <f>SUMIF(pricelist!$W:$W,'подбор радиатора TESI'!$AA76,pricelist!$J:$J)</f>
        <v>0</v>
      </c>
      <c r="J76" s="88"/>
      <c r="K76" s="87">
        <f t="shared" si="4"/>
        <v>0</v>
      </c>
      <c r="L76" s="86"/>
      <c r="M76" s="89" t="str">
        <f>IF($L76="","",VLOOKUP($L76,Ref!$D:$J,7,0))</f>
        <v/>
      </c>
      <c r="N76" s="90">
        <f>SUMIF(Ref!$D:$D,'подбор радиатора TESI'!$L:$L,Ref!$E:$E)</f>
        <v>0</v>
      </c>
      <c r="O76" s="86"/>
      <c r="P76" s="90">
        <f>SUMIF(Ref!$F:$F,'подбор радиатора TESI'!$O:$O,Ref!$G:$G)</f>
        <v>0</v>
      </c>
      <c r="Q76" s="88"/>
      <c r="R76" s="90">
        <f>SUMIF(pricelist!$W:$W,'подбор радиатора TESI'!$AA:$AA,pricelist!$K:$K)*$J76</f>
        <v>0</v>
      </c>
      <c r="S76" s="90">
        <f ca="1">SUMIF(pricelist!$W:$W,$AA:$AA,INDIRECT($S$12&amp;$S$14))*$J76</f>
        <v>0</v>
      </c>
      <c r="T76" s="92">
        <f t="shared" si="1"/>
        <v>0</v>
      </c>
      <c r="U76" s="86"/>
      <c r="V76" s="90">
        <f>SUMIF(Ref!$H:$H,'подбор радиатора TESI'!$U:$U,Ref!$I:$I)</f>
        <v>0</v>
      </c>
      <c r="W76" s="90">
        <f>(($N76*SUMIF(pricelist!$W:$W,'подбор радиатора TESI'!$AA:$AA,pricelist!$S:$S)*$J76)+$P76+IF($U76="радиусный",$V76*$J76,$V76)+IF($J76&gt;$AC76,31*1.13,0))*(1-$H$4/100)</f>
        <v>0</v>
      </c>
      <c r="X76" s="93"/>
      <c r="Y76" s="94"/>
      <c r="Z76" s="91"/>
      <c r="AA76" s="95" t="str">
        <f t="shared" si="7"/>
        <v>/</v>
      </c>
      <c r="AB76" s="95" t="str">
        <f t="shared" si="7"/>
        <v>/</v>
      </c>
      <c r="AC76" s="95">
        <f>SUMIF(Ref!$R:$R,'подбор радиатора TESI'!$AB:$AB,Ref!$Q:$Q)</f>
        <v>0</v>
      </c>
      <c r="AD76" s="95">
        <f t="shared" si="6"/>
        <v>1</v>
      </c>
      <c r="AE76" s="96"/>
      <c r="AF76" s="97"/>
    </row>
    <row r="77" spans="1:32" s="85" customFormat="1" ht="16.5">
      <c r="A77" s="82" t="str">
        <f t="shared" si="2"/>
        <v/>
      </c>
      <c r="B77" s="83" t="str">
        <f>IF($Z77="",IF($G77="","","RR"&amp;LEFT($G77,1)&amp;$H77&amp;IF($J77&lt;=9,"0"&amp;$J77,$J77)&amp;$L77&amp;"A4"&amp;LEFT($O77,2)&amp;"N"),VLOOKUP($Z77,Ref!$AE:$AG,3,0)&amp;$L77)</f>
        <v/>
      </c>
      <c r="C77" s="83" t="str">
        <f t="shared" si="3"/>
        <v/>
      </c>
      <c r="D77" s="82" t="str">
        <f t="shared" si="0"/>
        <v/>
      </c>
      <c r="E77" s="84" t="str">
        <f>IF($Z77="",IF($G77="","",$D77*$W77*$K$1),VLOOKUP($Z77,Ref!$AE:$AG,2,0)*$Q77*$K$1*(1-$H$4/100))</f>
        <v/>
      </c>
      <c r="G77" s="86"/>
      <c r="H77" s="86"/>
      <c r="I77" s="87">
        <f>SUMIF(pricelist!$W:$W,'подбор радиатора TESI'!$AA77,pricelist!$J:$J)</f>
        <v>0</v>
      </c>
      <c r="J77" s="88"/>
      <c r="K77" s="87">
        <f t="shared" si="4"/>
        <v>0</v>
      </c>
      <c r="L77" s="86"/>
      <c r="M77" s="89" t="str">
        <f>IF($L77="","",VLOOKUP($L77,Ref!$D:$J,7,0))</f>
        <v/>
      </c>
      <c r="N77" s="90">
        <f>SUMIF(Ref!$D:$D,'подбор радиатора TESI'!$L:$L,Ref!$E:$E)</f>
        <v>0</v>
      </c>
      <c r="O77" s="86"/>
      <c r="P77" s="90">
        <f>SUMIF(Ref!$F:$F,'подбор радиатора TESI'!$O:$O,Ref!$G:$G)</f>
        <v>0</v>
      </c>
      <c r="Q77" s="88"/>
      <c r="R77" s="90">
        <f>SUMIF(pricelist!$W:$W,'подбор радиатора TESI'!$AA:$AA,pricelist!$K:$K)*$J77</f>
        <v>0</v>
      </c>
      <c r="S77" s="90">
        <f ca="1">SUMIF(pricelist!$W:$W,$AA:$AA,INDIRECT($S$12&amp;$S$14))*$J77</f>
        <v>0</v>
      </c>
      <c r="T77" s="92">
        <f t="shared" si="1"/>
        <v>0</v>
      </c>
      <c r="U77" s="86"/>
      <c r="V77" s="90">
        <f>SUMIF(Ref!$H:$H,'подбор радиатора TESI'!$U:$U,Ref!$I:$I)</f>
        <v>0</v>
      </c>
      <c r="W77" s="90">
        <f>(($N77*SUMIF(pricelist!$W:$W,'подбор радиатора TESI'!$AA:$AA,pricelist!$S:$S)*$J77)+$P77+IF($U77="радиусный",$V77*$J77,$V77)+IF($J77&gt;$AC77,31*1.13,0))*(1-$H$4/100)</f>
        <v>0</v>
      </c>
      <c r="X77" s="93"/>
      <c r="Y77" s="94"/>
      <c r="Z77" s="91"/>
      <c r="AA77" s="95" t="str">
        <f t="shared" si="7"/>
        <v>/</v>
      </c>
      <c r="AB77" s="95" t="str">
        <f t="shared" si="7"/>
        <v>/</v>
      </c>
      <c r="AC77" s="95">
        <f>SUMIF(Ref!$R:$R,'подбор радиатора TESI'!$AB:$AB,Ref!$Q:$Q)</f>
        <v>0</v>
      </c>
      <c r="AD77" s="95">
        <f t="shared" si="6"/>
        <v>1</v>
      </c>
      <c r="AE77" s="96"/>
      <c r="AF77" s="97"/>
    </row>
    <row r="78" spans="1:32" s="85" customFormat="1" ht="16.5">
      <c r="A78" s="82" t="str">
        <f t="shared" si="2"/>
        <v/>
      </c>
      <c r="B78" s="83" t="str">
        <f>IF($Z78="",IF($G78="","","RR"&amp;LEFT($G78,1)&amp;$H78&amp;IF($J78&lt;=9,"0"&amp;$J78,$J78)&amp;$L78&amp;"A4"&amp;LEFT($O78,2)&amp;"N"),VLOOKUP($Z78,Ref!$AE:$AG,3,0)&amp;$L78)</f>
        <v/>
      </c>
      <c r="C78" s="83" t="str">
        <f t="shared" si="3"/>
        <v/>
      </c>
      <c r="D78" s="82" t="str">
        <f t="shared" si="0"/>
        <v/>
      </c>
      <c r="E78" s="84" t="str">
        <f>IF($Z78="",IF($G78="","",$D78*$W78*$K$1),VLOOKUP($Z78,Ref!$AE:$AG,2,0)*$Q78*$K$1*(1-$H$4/100))</f>
        <v/>
      </c>
      <c r="G78" s="86"/>
      <c r="H78" s="86"/>
      <c r="I78" s="87">
        <f>SUMIF(pricelist!$W:$W,'подбор радиатора TESI'!$AA78,pricelist!$J:$J)</f>
        <v>0</v>
      </c>
      <c r="J78" s="88"/>
      <c r="K78" s="87">
        <f t="shared" si="4"/>
        <v>0</v>
      </c>
      <c r="L78" s="86"/>
      <c r="M78" s="89" t="str">
        <f>IF($L78="","",VLOOKUP($L78,Ref!$D:$J,7,0))</f>
        <v/>
      </c>
      <c r="N78" s="90">
        <f>SUMIF(Ref!$D:$D,'подбор радиатора TESI'!$L:$L,Ref!$E:$E)</f>
        <v>0</v>
      </c>
      <c r="O78" s="86"/>
      <c r="P78" s="90">
        <f>SUMIF(Ref!$F:$F,'подбор радиатора TESI'!$O:$O,Ref!$G:$G)</f>
        <v>0</v>
      </c>
      <c r="Q78" s="88"/>
      <c r="R78" s="90">
        <f>SUMIF(pricelist!$W:$W,'подбор радиатора TESI'!$AA:$AA,pricelist!$K:$K)*$J78</f>
        <v>0</v>
      </c>
      <c r="S78" s="90">
        <f ca="1">SUMIF(pricelist!$W:$W,$AA:$AA,INDIRECT($S$12&amp;$S$14))*$J78</f>
        <v>0</v>
      </c>
      <c r="T78" s="92">
        <f t="shared" si="1"/>
        <v>0</v>
      </c>
      <c r="U78" s="86"/>
      <c r="V78" s="90">
        <f>SUMIF(Ref!$H:$H,'подбор радиатора TESI'!$U:$U,Ref!$I:$I)</f>
        <v>0</v>
      </c>
      <c r="W78" s="90">
        <f>(($N78*SUMIF(pricelist!$W:$W,'подбор радиатора TESI'!$AA:$AA,pricelist!$S:$S)*$J78)+$P78+IF($U78="радиусный",$V78*$J78,$V78)+IF($J78&gt;$AC78,31*1.13,0))*(1-$H$4/100)</f>
        <v>0</v>
      </c>
      <c r="X78" s="93"/>
      <c r="Y78" s="94"/>
      <c r="Z78" s="91"/>
      <c r="AA78" s="95" t="str">
        <f t="shared" si="7"/>
        <v>/</v>
      </c>
      <c r="AB78" s="95" t="str">
        <f t="shared" si="7"/>
        <v>/</v>
      </c>
      <c r="AC78" s="95">
        <f>SUMIF(Ref!$R:$R,'подбор радиатора TESI'!$AB:$AB,Ref!$Q:$Q)</f>
        <v>0</v>
      </c>
      <c r="AD78" s="95">
        <f t="shared" si="6"/>
        <v>1</v>
      </c>
      <c r="AE78" s="96"/>
      <c r="AF78" s="97"/>
    </row>
    <row r="79" spans="1:32" s="85" customFormat="1" ht="16.5">
      <c r="A79" s="82" t="str">
        <f t="shared" si="2"/>
        <v/>
      </c>
      <c r="B79" s="83" t="str">
        <f>IF($Z79="",IF($G79="","","RR"&amp;LEFT($G79,1)&amp;$H79&amp;IF($J79&lt;=9,"0"&amp;$J79,$J79)&amp;$L79&amp;"A4"&amp;LEFT($O79,2)&amp;"N"),VLOOKUP($Z79,Ref!$AE:$AG,3,0)&amp;$L79)</f>
        <v/>
      </c>
      <c r="C79" s="83" t="str">
        <f t="shared" si="3"/>
        <v/>
      </c>
      <c r="D79" s="82" t="str">
        <f t="shared" si="0"/>
        <v/>
      </c>
      <c r="E79" s="84" t="str">
        <f>IF($Z79="",IF($G79="","",$D79*$W79*$K$1),VLOOKUP($Z79,Ref!$AE:$AG,2,0)*$Q79*$K$1*(1-$H$4/100))</f>
        <v/>
      </c>
      <c r="G79" s="86"/>
      <c r="H79" s="86"/>
      <c r="I79" s="87">
        <f>SUMIF(pricelist!$W:$W,'подбор радиатора TESI'!$AA79,pricelist!$J:$J)</f>
        <v>0</v>
      </c>
      <c r="J79" s="88"/>
      <c r="K79" s="87">
        <f t="shared" si="4"/>
        <v>0</v>
      </c>
      <c r="L79" s="86"/>
      <c r="M79" s="89" t="str">
        <f>IF($L79="","",VLOOKUP($L79,Ref!$D:$J,7,0))</f>
        <v/>
      </c>
      <c r="N79" s="90">
        <f>SUMIF(Ref!$D:$D,'подбор радиатора TESI'!$L:$L,Ref!$E:$E)</f>
        <v>0</v>
      </c>
      <c r="O79" s="86"/>
      <c r="P79" s="90">
        <f>SUMIF(Ref!$F:$F,'подбор радиатора TESI'!$O:$O,Ref!$G:$G)</f>
        <v>0</v>
      </c>
      <c r="Q79" s="88"/>
      <c r="R79" s="90">
        <f>SUMIF(pricelist!$W:$W,'подбор радиатора TESI'!$AA:$AA,pricelist!$K:$K)*$J79</f>
        <v>0</v>
      </c>
      <c r="S79" s="90">
        <f ca="1">SUMIF(pricelist!$W:$W,$AA:$AA,INDIRECT($S$12&amp;$S$14))*$J79</f>
        <v>0</v>
      </c>
      <c r="T79" s="92">
        <f t="shared" si="1"/>
        <v>0</v>
      </c>
      <c r="U79" s="86"/>
      <c r="V79" s="90">
        <f>SUMIF(Ref!$H:$H,'подбор радиатора TESI'!$U:$U,Ref!$I:$I)</f>
        <v>0</v>
      </c>
      <c r="W79" s="90">
        <f>(($N79*SUMIF(pricelist!$W:$W,'подбор радиатора TESI'!$AA:$AA,pricelist!$S:$S)*$J79)+$P79+IF($U79="радиусный",$V79*$J79,$V79)+IF($J79&gt;$AC79,31*1.13,0))*(1-$H$4/100)</f>
        <v>0</v>
      </c>
      <c r="X79" s="93"/>
      <c r="Y79" s="94"/>
      <c r="Z79" s="91"/>
      <c r="AA79" s="95" t="str">
        <f t="shared" si="7"/>
        <v>/</v>
      </c>
      <c r="AB79" s="95" t="str">
        <f t="shared" si="7"/>
        <v>/</v>
      </c>
      <c r="AC79" s="95">
        <f>SUMIF(Ref!$R:$R,'подбор радиатора TESI'!$AB:$AB,Ref!$Q:$Q)</f>
        <v>0</v>
      </c>
      <c r="AD79" s="95">
        <f t="shared" si="6"/>
        <v>1</v>
      </c>
      <c r="AE79" s="96"/>
      <c r="AF79" s="97"/>
    </row>
    <row r="80" spans="1:32" s="85" customFormat="1" ht="16.5">
      <c r="A80" s="82" t="str">
        <f t="shared" si="2"/>
        <v/>
      </c>
      <c r="B80" s="83" t="str">
        <f>IF($Z80="",IF($G80="","","RR"&amp;LEFT($G80,1)&amp;$H80&amp;IF($J80&lt;=9,"0"&amp;$J80,$J80)&amp;$L80&amp;"A4"&amp;LEFT($O80,2)&amp;"N"),VLOOKUP($Z80,Ref!$AE:$AG,3,0)&amp;$L80)</f>
        <v/>
      </c>
      <c r="C80" s="83" t="str">
        <f t="shared" si="3"/>
        <v/>
      </c>
      <c r="D80" s="82" t="str">
        <f t="shared" si="0"/>
        <v/>
      </c>
      <c r="E80" s="84" t="str">
        <f>IF($Z80="",IF($G80="","",$D80*$W80*$K$1),VLOOKUP($Z80,Ref!$AE:$AG,2,0)*$Q80*$K$1*(1-$H$4/100))</f>
        <v/>
      </c>
      <c r="G80" s="86"/>
      <c r="H80" s="86"/>
      <c r="I80" s="87">
        <f>SUMIF(pricelist!$W:$W,'подбор радиатора TESI'!$AA80,pricelist!$J:$J)</f>
        <v>0</v>
      </c>
      <c r="J80" s="88"/>
      <c r="K80" s="87">
        <f t="shared" si="4"/>
        <v>0</v>
      </c>
      <c r="L80" s="86"/>
      <c r="M80" s="89" t="str">
        <f>IF($L80="","",VLOOKUP($L80,Ref!$D:$J,7,0))</f>
        <v/>
      </c>
      <c r="N80" s="90">
        <f>SUMIF(Ref!$D:$D,'подбор радиатора TESI'!$L:$L,Ref!$E:$E)</f>
        <v>0</v>
      </c>
      <c r="O80" s="86"/>
      <c r="P80" s="90">
        <f>SUMIF(Ref!$F:$F,'подбор радиатора TESI'!$O:$O,Ref!$G:$G)</f>
        <v>0</v>
      </c>
      <c r="Q80" s="88"/>
      <c r="R80" s="90">
        <f>SUMIF(pricelist!$W:$W,'подбор радиатора TESI'!$AA:$AA,pricelist!$K:$K)*$J80</f>
        <v>0</v>
      </c>
      <c r="S80" s="90">
        <f ca="1">SUMIF(pricelist!$W:$W,$AA:$AA,INDIRECT($S$12&amp;$S$14))*$J80</f>
        <v>0</v>
      </c>
      <c r="T80" s="92">
        <f t="shared" si="1"/>
        <v>0</v>
      </c>
      <c r="U80" s="86"/>
      <c r="V80" s="90">
        <f>SUMIF(Ref!$H:$H,'подбор радиатора TESI'!$U:$U,Ref!$I:$I)</f>
        <v>0</v>
      </c>
      <c r="W80" s="90">
        <f>(($N80*SUMIF(pricelist!$W:$W,'подбор радиатора TESI'!$AA:$AA,pricelist!$S:$S)*$J80)+$P80+IF($U80="радиусный",$V80*$J80,$V80)+IF($J80&gt;$AC80,31*1.13,0))*(1-$H$4/100)</f>
        <v>0</v>
      </c>
      <c r="X80" s="93"/>
      <c r="Y80" s="94"/>
      <c r="Z80" s="91"/>
      <c r="AA80" s="95" t="str">
        <f t="shared" si="7"/>
        <v>/</v>
      </c>
      <c r="AB80" s="95" t="str">
        <f t="shared" si="7"/>
        <v>/</v>
      </c>
      <c r="AC80" s="95">
        <f>SUMIF(Ref!$R:$R,'подбор радиатора TESI'!$AB:$AB,Ref!$Q:$Q)</f>
        <v>0</v>
      </c>
      <c r="AD80" s="95">
        <f t="shared" si="6"/>
        <v>1</v>
      </c>
      <c r="AE80" s="96"/>
      <c r="AF80" s="97"/>
    </row>
    <row r="81" spans="1:32" s="85" customFormat="1" ht="16.5">
      <c r="A81" s="82" t="str">
        <f t="shared" si="2"/>
        <v/>
      </c>
      <c r="B81" s="83" t="str">
        <f>IF($Z81="",IF($G81="","","RR"&amp;LEFT($G81,1)&amp;$H81&amp;IF($J81&lt;=9,"0"&amp;$J81,$J81)&amp;$L81&amp;"A4"&amp;LEFT($O81,2)&amp;"N"),VLOOKUP($Z81,Ref!$AE:$AG,3,0)&amp;$L81)</f>
        <v/>
      </c>
      <c r="C81" s="83" t="str">
        <f t="shared" si="3"/>
        <v/>
      </c>
      <c r="D81" s="82" t="str">
        <f t="shared" si="0"/>
        <v/>
      </c>
      <c r="E81" s="84" t="str">
        <f>IF($Z81="",IF($G81="","",$D81*$W81*$K$1),VLOOKUP($Z81,Ref!$AE:$AG,2,0)*$Q81*$K$1*(1-$H$4/100))</f>
        <v/>
      </c>
      <c r="G81" s="86"/>
      <c r="H81" s="86"/>
      <c r="I81" s="87">
        <f>SUMIF(pricelist!$W:$W,'подбор радиатора TESI'!$AA81,pricelist!$J:$J)</f>
        <v>0</v>
      </c>
      <c r="J81" s="88"/>
      <c r="K81" s="87">
        <f t="shared" si="4"/>
        <v>0</v>
      </c>
      <c r="L81" s="86"/>
      <c r="M81" s="89" t="str">
        <f>IF($L81="","",VLOOKUP($L81,Ref!$D:$J,7,0))</f>
        <v/>
      </c>
      <c r="N81" s="90">
        <f>SUMIF(Ref!$D:$D,'подбор радиатора TESI'!$L:$L,Ref!$E:$E)</f>
        <v>0</v>
      </c>
      <c r="O81" s="86"/>
      <c r="P81" s="90">
        <f>SUMIF(Ref!$F:$F,'подбор радиатора TESI'!$O:$O,Ref!$G:$G)</f>
        <v>0</v>
      </c>
      <c r="Q81" s="88"/>
      <c r="R81" s="90">
        <f>SUMIF(pricelist!$W:$W,'подбор радиатора TESI'!$AA:$AA,pricelist!$K:$K)*$J81</f>
        <v>0</v>
      </c>
      <c r="S81" s="90">
        <f ca="1">SUMIF(pricelist!$W:$W,$AA:$AA,INDIRECT($S$12&amp;$S$14))*$J81</f>
        <v>0</v>
      </c>
      <c r="T81" s="92">
        <f t="shared" si="1"/>
        <v>0</v>
      </c>
      <c r="U81" s="86"/>
      <c r="V81" s="90">
        <f>SUMIF(Ref!$H:$H,'подбор радиатора TESI'!$U:$U,Ref!$I:$I)</f>
        <v>0</v>
      </c>
      <c r="W81" s="90">
        <f>(($N81*SUMIF(pricelist!$W:$W,'подбор радиатора TESI'!$AA:$AA,pricelist!$S:$S)*$J81)+$P81+IF($U81="радиусный",$V81*$J81,$V81)+IF($J81&gt;$AC81,31*1.13,0))*(1-$H$4/100)</f>
        <v>0</v>
      </c>
      <c r="X81" s="93"/>
      <c r="Y81" s="94"/>
      <c r="Z81" s="91"/>
      <c r="AA81" s="95" t="str">
        <f t="shared" si="7"/>
        <v>/</v>
      </c>
      <c r="AB81" s="95" t="str">
        <f t="shared" si="7"/>
        <v>/</v>
      </c>
      <c r="AC81" s="95">
        <f>SUMIF(Ref!$R:$R,'подбор радиатора TESI'!$AB:$AB,Ref!$Q:$Q)</f>
        <v>0</v>
      </c>
      <c r="AD81" s="95">
        <f t="shared" si="6"/>
        <v>1</v>
      </c>
      <c r="AE81" s="96"/>
      <c r="AF81" s="97"/>
    </row>
    <row r="82" spans="1:32" s="85" customFormat="1" ht="16.5">
      <c r="A82" s="82" t="str">
        <f t="shared" si="2"/>
        <v/>
      </c>
      <c r="B82" s="83" t="str">
        <f>IF($Z82="",IF($G82="","","RR"&amp;LEFT($G82,1)&amp;$H82&amp;IF($J82&lt;=9,"0"&amp;$J82,$J82)&amp;$L82&amp;"A4"&amp;LEFT($O82,2)&amp;"N"),VLOOKUP($Z82,Ref!$AE:$AG,3,0)&amp;$L82)</f>
        <v/>
      </c>
      <c r="C82" s="83" t="str">
        <f t="shared" si="3"/>
        <v/>
      </c>
      <c r="D82" s="82" t="str">
        <f t="shared" ref="D82:D145" si="8">IF($Z82="",IF($G82="","",$Q82),$Q82)</f>
        <v/>
      </c>
      <c r="E82" s="84" t="str">
        <f>IF($Z82="",IF($G82="","",$D82*$W82*$K$1),VLOOKUP($Z82,Ref!$AE:$AG,2,0)*$Q82*$K$1*(1-$H$4/100))</f>
        <v/>
      </c>
      <c r="G82" s="86"/>
      <c r="H82" s="86"/>
      <c r="I82" s="87">
        <f>SUMIF(pricelist!$W:$W,'подбор радиатора TESI'!$AA82,pricelist!$J:$J)</f>
        <v>0</v>
      </c>
      <c r="J82" s="88"/>
      <c r="K82" s="87">
        <f t="shared" si="4"/>
        <v>0</v>
      </c>
      <c r="L82" s="86"/>
      <c r="M82" s="89" t="str">
        <f>IF($L82="","",VLOOKUP($L82,Ref!$D:$J,7,0))</f>
        <v/>
      </c>
      <c r="N82" s="90">
        <f>SUMIF(Ref!$D:$D,'подбор радиатора TESI'!$L:$L,Ref!$E:$E)</f>
        <v>0</v>
      </c>
      <c r="O82" s="86"/>
      <c r="P82" s="90">
        <f>SUMIF(Ref!$F:$F,'подбор радиатора TESI'!$O:$O,Ref!$G:$G)</f>
        <v>0</v>
      </c>
      <c r="Q82" s="88"/>
      <c r="R82" s="90">
        <f>SUMIF(pricelist!$W:$W,'подбор радиатора TESI'!$AA:$AA,pricelist!$K:$K)*$J82</f>
        <v>0</v>
      </c>
      <c r="S82" s="90">
        <f ca="1">SUMIF(pricelist!$W:$W,$AA:$AA,INDIRECT($S$12&amp;$S$14))*$J82</f>
        <v>0</v>
      </c>
      <c r="T82" s="92">
        <f t="shared" ref="T82:T145" si="9">$J82*$Q82</f>
        <v>0</v>
      </c>
      <c r="U82" s="86"/>
      <c r="V82" s="90">
        <f>SUMIF(Ref!$H:$H,'подбор радиатора TESI'!$U:$U,Ref!$I:$I)</f>
        <v>0</v>
      </c>
      <c r="W82" s="90">
        <f>(($N82*SUMIF(pricelist!$W:$W,'подбор радиатора TESI'!$AA:$AA,pricelist!$S:$S)*$J82)+$P82+IF($U82="радиусный",$V82*$J82,$V82)+IF($J82&gt;$AC82,31*1.13,0))*(1-$H$4/100)</f>
        <v>0</v>
      </c>
      <c r="X82" s="93"/>
      <c r="Y82" s="94"/>
      <c r="Z82" s="91"/>
      <c r="AA82" s="95" t="str">
        <f t="shared" si="7"/>
        <v>/</v>
      </c>
      <c r="AB82" s="95" t="str">
        <f t="shared" si="7"/>
        <v>/</v>
      </c>
      <c r="AC82" s="95">
        <f>SUMIF(Ref!$R:$R,'подбор радиатора TESI'!$AB:$AB,Ref!$Q:$Q)</f>
        <v>0</v>
      </c>
      <c r="AD82" s="95">
        <f t="shared" si="6"/>
        <v>1</v>
      </c>
      <c r="AE82" s="96"/>
      <c r="AF82" s="97"/>
    </row>
    <row r="83" spans="1:32" s="85" customFormat="1" ht="16.5">
      <c r="A83" s="82" t="str">
        <f t="shared" ref="A83:A146" si="10">IF($C83="","",A82+1)</f>
        <v/>
      </c>
      <c r="B83" s="83" t="str">
        <f>IF($Z83="",IF($G83="","","RR"&amp;LEFT($G83,1)&amp;$H83&amp;IF($J83&lt;=9,"0"&amp;$J83,$J83)&amp;$L83&amp;"A4"&amp;LEFT($O83,2)&amp;"N"),VLOOKUP($Z83,Ref!$AE:$AG,3,0)&amp;$L83)</f>
        <v/>
      </c>
      <c r="C83" s="83" t="str">
        <f t="shared" ref="C83:C146" si="11">IF($Z83="",IF($G83="","","RR"&amp;LEFT($G83,1)&amp;" "&amp;$H83&amp;", секций "&amp;$J83&amp;", цвет "&amp;$L83&amp;", подкл. "&amp;LEFT($O83,3)&amp;", "&amp;$U83),$Z83&amp;" "&amp;$L83)</f>
        <v/>
      </c>
      <c r="D83" s="82" t="str">
        <f t="shared" si="8"/>
        <v/>
      </c>
      <c r="E83" s="84" t="str">
        <f>IF($Z83="",IF($G83="","",$D83*$W83*$K$1),VLOOKUP($Z83,Ref!$AE:$AG,2,0)*$Q83*$K$1*(1-$H$4/100))</f>
        <v/>
      </c>
      <c r="G83" s="86"/>
      <c r="H83" s="86"/>
      <c r="I83" s="87">
        <f>SUMIF(pricelist!$W:$W,'подбор радиатора TESI'!$AA83,pricelist!$J:$J)</f>
        <v>0</v>
      </c>
      <c r="J83" s="88"/>
      <c r="K83" s="87">
        <f t="shared" ref="K83:K146" si="12">$J83*45</f>
        <v>0</v>
      </c>
      <c r="L83" s="86"/>
      <c r="M83" s="89" t="str">
        <f>IF($L83="","",VLOOKUP($L83,Ref!$D:$J,7,0))</f>
        <v/>
      </c>
      <c r="N83" s="90">
        <f>SUMIF(Ref!$D:$D,'подбор радиатора TESI'!$L:$L,Ref!$E:$E)</f>
        <v>0</v>
      </c>
      <c r="O83" s="86"/>
      <c r="P83" s="90">
        <f>SUMIF(Ref!$F:$F,'подбор радиатора TESI'!$O:$O,Ref!$G:$G)</f>
        <v>0</v>
      </c>
      <c r="Q83" s="88"/>
      <c r="R83" s="90">
        <f>SUMIF(pricelist!$W:$W,'подбор радиатора TESI'!$AA:$AA,pricelist!$K:$K)*$J83</f>
        <v>0</v>
      </c>
      <c r="S83" s="90">
        <f ca="1">SUMIF(pricelist!$W:$W,$AA:$AA,INDIRECT($S$12&amp;$S$14))*$J83</f>
        <v>0</v>
      </c>
      <c r="T83" s="92">
        <f t="shared" si="9"/>
        <v>0</v>
      </c>
      <c r="U83" s="86"/>
      <c r="V83" s="90">
        <f>SUMIF(Ref!$H:$H,'подбор радиатора TESI'!$U:$U,Ref!$I:$I)</f>
        <v>0</v>
      </c>
      <c r="W83" s="90">
        <f>(($N83*SUMIF(pricelist!$W:$W,'подбор радиатора TESI'!$AA:$AA,pricelist!$S:$S)*$J83)+$P83+IF($U83="радиусный",$V83*$J83,$V83)+IF($J83&gt;$AC83,31*1.13,0))*(1-$H$4/100)</f>
        <v>0</v>
      </c>
      <c r="X83" s="93"/>
      <c r="Y83" s="94"/>
      <c r="Z83" s="91"/>
      <c r="AA83" s="95" t="str">
        <f t="shared" ref="AA83:AB115" si="13">LEFT($G83,1)&amp;"/"&amp;$H83</f>
        <v>/</v>
      </c>
      <c r="AB83" s="95" t="str">
        <f t="shared" si="13"/>
        <v>/</v>
      </c>
      <c r="AC83" s="95">
        <f>SUMIF(Ref!$R:$R,'подбор радиатора TESI'!$AB:$AB,Ref!$Q:$Q)</f>
        <v>0</v>
      </c>
      <c r="AD83" s="95">
        <f t="shared" ref="AD83:AD146" si="14">IF($Z83="",1,0)</f>
        <v>1</v>
      </c>
      <c r="AE83" s="96"/>
      <c r="AF83" s="97"/>
    </row>
    <row r="84" spans="1:32" s="85" customFormat="1" ht="16.5">
      <c r="A84" s="82" t="str">
        <f t="shared" si="10"/>
        <v/>
      </c>
      <c r="B84" s="83" t="str">
        <f>IF($Z84="",IF($G84="","","RR"&amp;LEFT($G84,1)&amp;$H84&amp;IF($J84&lt;=9,"0"&amp;$J84,$J84)&amp;$L84&amp;"A4"&amp;LEFT($O84,2)&amp;"N"),VLOOKUP($Z84,Ref!$AE:$AG,3,0)&amp;$L84)</f>
        <v/>
      </c>
      <c r="C84" s="83" t="str">
        <f t="shared" si="11"/>
        <v/>
      </c>
      <c r="D84" s="82" t="str">
        <f t="shared" si="8"/>
        <v/>
      </c>
      <c r="E84" s="84" t="str">
        <f>IF($Z84="",IF($G84="","",$D84*$W84*$K$1),VLOOKUP($Z84,Ref!$AE:$AG,2,0)*$Q84*$K$1*(1-$H$4/100))</f>
        <v/>
      </c>
      <c r="G84" s="86"/>
      <c r="H84" s="86"/>
      <c r="I84" s="87">
        <f>SUMIF(pricelist!$W:$W,'подбор радиатора TESI'!$AA84,pricelist!$J:$J)</f>
        <v>0</v>
      </c>
      <c r="J84" s="88"/>
      <c r="K84" s="87">
        <f t="shared" si="12"/>
        <v>0</v>
      </c>
      <c r="L84" s="86"/>
      <c r="M84" s="89" t="str">
        <f>IF($L84="","",VLOOKUP($L84,Ref!$D:$J,7,0))</f>
        <v/>
      </c>
      <c r="N84" s="90">
        <f>SUMIF(Ref!$D:$D,'подбор радиатора TESI'!$L:$L,Ref!$E:$E)</f>
        <v>0</v>
      </c>
      <c r="O84" s="86"/>
      <c r="P84" s="90">
        <f>SUMIF(Ref!$F:$F,'подбор радиатора TESI'!$O:$O,Ref!$G:$G)</f>
        <v>0</v>
      </c>
      <c r="Q84" s="88"/>
      <c r="R84" s="90">
        <f>SUMIF(pricelist!$W:$W,'подбор радиатора TESI'!$AA:$AA,pricelist!$K:$K)*$J84</f>
        <v>0</v>
      </c>
      <c r="S84" s="90">
        <f ca="1">SUMIF(pricelist!$W:$W,$AA:$AA,INDIRECT($S$12&amp;$S$14))*$J84</f>
        <v>0</v>
      </c>
      <c r="T84" s="92">
        <f t="shared" si="9"/>
        <v>0</v>
      </c>
      <c r="U84" s="86"/>
      <c r="V84" s="90">
        <f>SUMIF(Ref!$H:$H,'подбор радиатора TESI'!$U:$U,Ref!$I:$I)</f>
        <v>0</v>
      </c>
      <c r="W84" s="90">
        <f>(($N84*SUMIF(pricelist!$W:$W,'подбор радиатора TESI'!$AA:$AA,pricelist!$S:$S)*$J84)+$P84+IF($U84="радиусный",$V84*$J84,$V84)+IF($J84&gt;$AC84,31*1.13,0))*(1-$H$4/100)</f>
        <v>0</v>
      </c>
      <c r="X84" s="93"/>
      <c r="Y84" s="94"/>
      <c r="Z84" s="91"/>
      <c r="AA84" s="95" t="str">
        <f t="shared" si="13"/>
        <v>/</v>
      </c>
      <c r="AB84" s="95" t="str">
        <f t="shared" si="13"/>
        <v>/</v>
      </c>
      <c r="AC84" s="95">
        <f>SUMIF(Ref!$R:$R,'подбор радиатора TESI'!$AB:$AB,Ref!$Q:$Q)</f>
        <v>0</v>
      </c>
      <c r="AD84" s="95">
        <f t="shared" si="14"/>
        <v>1</v>
      </c>
      <c r="AE84" s="96"/>
      <c r="AF84" s="97"/>
    </row>
    <row r="85" spans="1:32" s="85" customFormat="1" ht="16.5">
      <c r="A85" s="82" t="str">
        <f t="shared" si="10"/>
        <v/>
      </c>
      <c r="B85" s="83" t="str">
        <f>IF($Z85="",IF($G85="","","RR"&amp;LEFT($G85,1)&amp;$H85&amp;IF($J85&lt;=9,"0"&amp;$J85,$J85)&amp;$L85&amp;"A4"&amp;LEFT($O85,2)&amp;"N"),VLOOKUP($Z85,Ref!$AE:$AG,3,0)&amp;$L85)</f>
        <v/>
      </c>
      <c r="C85" s="83" t="str">
        <f t="shared" si="11"/>
        <v/>
      </c>
      <c r="D85" s="82" t="str">
        <f t="shared" si="8"/>
        <v/>
      </c>
      <c r="E85" s="84" t="str">
        <f>IF($Z85="",IF($G85="","",$D85*$W85*$K$1),VLOOKUP($Z85,Ref!$AE:$AG,2,0)*$Q85*$K$1*(1-$H$4/100))</f>
        <v/>
      </c>
      <c r="G85" s="86"/>
      <c r="H85" s="86"/>
      <c r="I85" s="87">
        <f>SUMIF(pricelist!$W:$W,'подбор радиатора TESI'!$AA85,pricelist!$J:$J)</f>
        <v>0</v>
      </c>
      <c r="J85" s="88"/>
      <c r="K85" s="87">
        <f t="shared" si="12"/>
        <v>0</v>
      </c>
      <c r="L85" s="86"/>
      <c r="M85" s="89" t="str">
        <f>IF($L85="","",VLOOKUP($L85,Ref!$D:$J,7,0))</f>
        <v/>
      </c>
      <c r="N85" s="90">
        <f>SUMIF(Ref!$D:$D,'подбор радиатора TESI'!$L:$L,Ref!$E:$E)</f>
        <v>0</v>
      </c>
      <c r="O85" s="86"/>
      <c r="P85" s="90">
        <f>SUMIF(Ref!$F:$F,'подбор радиатора TESI'!$O:$O,Ref!$G:$G)</f>
        <v>0</v>
      </c>
      <c r="Q85" s="88"/>
      <c r="R85" s="90">
        <f>SUMIF(pricelist!$W:$W,'подбор радиатора TESI'!$AA:$AA,pricelist!$K:$K)*$J85</f>
        <v>0</v>
      </c>
      <c r="S85" s="90">
        <f ca="1">SUMIF(pricelist!$W:$W,$AA:$AA,INDIRECT($S$12&amp;$S$14))*$J85</f>
        <v>0</v>
      </c>
      <c r="T85" s="92">
        <f t="shared" si="9"/>
        <v>0</v>
      </c>
      <c r="U85" s="86"/>
      <c r="V85" s="90">
        <f>SUMIF(Ref!$H:$H,'подбор радиатора TESI'!$U:$U,Ref!$I:$I)</f>
        <v>0</v>
      </c>
      <c r="W85" s="90">
        <f>(($N85*SUMIF(pricelist!$W:$W,'подбор радиатора TESI'!$AA:$AA,pricelist!$S:$S)*$J85)+$P85+IF($U85="радиусный",$V85*$J85,$V85)+IF($J85&gt;$AC85,31*1.13,0))*(1-$H$4/100)</f>
        <v>0</v>
      </c>
      <c r="X85" s="93"/>
      <c r="Y85" s="94"/>
      <c r="Z85" s="91"/>
      <c r="AA85" s="95" t="str">
        <f t="shared" si="13"/>
        <v>/</v>
      </c>
      <c r="AB85" s="95" t="str">
        <f t="shared" si="13"/>
        <v>/</v>
      </c>
      <c r="AC85" s="95">
        <f>SUMIF(Ref!$R:$R,'подбор радиатора TESI'!$AB:$AB,Ref!$Q:$Q)</f>
        <v>0</v>
      </c>
      <c r="AD85" s="95">
        <f t="shared" si="14"/>
        <v>1</v>
      </c>
      <c r="AE85" s="96"/>
      <c r="AF85" s="97"/>
    </row>
    <row r="86" spans="1:32" s="85" customFormat="1" ht="16.5">
      <c r="A86" s="82" t="str">
        <f t="shared" si="10"/>
        <v/>
      </c>
      <c r="B86" s="83" t="str">
        <f>IF($Z86="",IF($G86="","","RR"&amp;LEFT($G86,1)&amp;$H86&amp;IF($J86&lt;=9,"0"&amp;$J86,$J86)&amp;$L86&amp;"A4"&amp;LEFT($O86,2)&amp;"N"),VLOOKUP($Z86,Ref!$AE:$AG,3,0)&amp;$L86)</f>
        <v/>
      </c>
      <c r="C86" s="83" t="str">
        <f t="shared" si="11"/>
        <v/>
      </c>
      <c r="D86" s="82" t="str">
        <f t="shared" si="8"/>
        <v/>
      </c>
      <c r="E86" s="84" t="str">
        <f>IF($Z86="",IF($G86="","",$D86*$W86*$K$1),VLOOKUP($Z86,Ref!$AE:$AG,2,0)*$Q86*$K$1*(1-$H$4/100))</f>
        <v/>
      </c>
      <c r="G86" s="86"/>
      <c r="H86" s="86"/>
      <c r="I86" s="87">
        <f>SUMIF(pricelist!$W:$W,'подбор радиатора TESI'!$AA86,pricelist!$J:$J)</f>
        <v>0</v>
      </c>
      <c r="J86" s="88"/>
      <c r="K86" s="87">
        <f t="shared" si="12"/>
        <v>0</v>
      </c>
      <c r="L86" s="86"/>
      <c r="M86" s="89" t="str">
        <f>IF($L86="","",VLOOKUP($L86,Ref!$D:$J,7,0))</f>
        <v/>
      </c>
      <c r="N86" s="90">
        <f>SUMIF(Ref!$D:$D,'подбор радиатора TESI'!$L:$L,Ref!$E:$E)</f>
        <v>0</v>
      </c>
      <c r="O86" s="86"/>
      <c r="P86" s="90">
        <f>SUMIF(Ref!$F:$F,'подбор радиатора TESI'!$O:$O,Ref!$G:$G)</f>
        <v>0</v>
      </c>
      <c r="Q86" s="88"/>
      <c r="R86" s="90">
        <f>SUMIF(pricelist!$W:$W,'подбор радиатора TESI'!$AA:$AA,pricelist!$K:$K)*$J86</f>
        <v>0</v>
      </c>
      <c r="S86" s="90">
        <f ca="1">SUMIF(pricelist!$W:$W,$AA:$AA,INDIRECT($S$12&amp;$S$14))*$J86</f>
        <v>0</v>
      </c>
      <c r="T86" s="92">
        <f t="shared" si="9"/>
        <v>0</v>
      </c>
      <c r="U86" s="86"/>
      <c r="V86" s="90">
        <f>SUMIF(Ref!$H:$H,'подбор радиатора TESI'!$U:$U,Ref!$I:$I)</f>
        <v>0</v>
      </c>
      <c r="W86" s="90">
        <f>(($N86*SUMIF(pricelist!$W:$W,'подбор радиатора TESI'!$AA:$AA,pricelist!$S:$S)*$J86)+$P86+IF($U86="радиусный",$V86*$J86,$V86)+IF($J86&gt;$AC86,31*1.13,0))*(1-$H$4/100)</f>
        <v>0</v>
      </c>
      <c r="X86" s="93"/>
      <c r="Y86" s="94"/>
      <c r="Z86" s="91"/>
      <c r="AA86" s="95" t="str">
        <f t="shared" si="13"/>
        <v>/</v>
      </c>
      <c r="AB86" s="95" t="str">
        <f t="shared" si="13"/>
        <v>/</v>
      </c>
      <c r="AC86" s="95">
        <f>SUMIF(Ref!$R:$R,'подбор радиатора TESI'!$AB:$AB,Ref!$Q:$Q)</f>
        <v>0</v>
      </c>
      <c r="AD86" s="95">
        <f t="shared" si="14"/>
        <v>1</v>
      </c>
      <c r="AE86" s="96"/>
      <c r="AF86" s="97"/>
    </row>
    <row r="87" spans="1:32" s="85" customFormat="1" ht="16.5">
      <c r="A87" s="82" t="str">
        <f t="shared" si="10"/>
        <v/>
      </c>
      <c r="B87" s="83" t="str">
        <f>IF($Z87="",IF($G87="","","RR"&amp;LEFT($G87,1)&amp;$H87&amp;IF($J87&lt;=9,"0"&amp;$J87,$J87)&amp;$L87&amp;"A4"&amp;LEFT($O87,2)&amp;"N"),VLOOKUP($Z87,Ref!$AE:$AG,3,0)&amp;$L87)</f>
        <v/>
      </c>
      <c r="C87" s="83" t="str">
        <f t="shared" si="11"/>
        <v/>
      </c>
      <c r="D87" s="82" t="str">
        <f t="shared" si="8"/>
        <v/>
      </c>
      <c r="E87" s="84" t="str">
        <f>IF($Z87="",IF($G87="","",$D87*$W87*$K$1),VLOOKUP($Z87,Ref!$AE:$AG,2,0)*$Q87*$K$1*(1-$H$4/100))</f>
        <v/>
      </c>
      <c r="G87" s="86"/>
      <c r="H87" s="86"/>
      <c r="I87" s="87">
        <f>SUMIF(pricelist!$W:$W,'подбор радиатора TESI'!$AA87,pricelist!$J:$J)</f>
        <v>0</v>
      </c>
      <c r="J87" s="88"/>
      <c r="K87" s="87">
        <f t="shared" si="12"/>
        <v>0</v>
      </c>
      <c r="L87" s="86"/>
      <c r="M87" s="89" t="str">
        <f>IF($L87="","",VLOOKUP($L87,Ref!$D:$J,7,0))</f>
        <v/>
      </c>
      <c r="N87" s="90">
        <f>SUMIF(Ref!$D:$D,'подбор радиатора TESI'!$L:$L,Ref!$E:$E)</f>
        <v>0</v>
      </c>
      <c r="O87" s="86"/>
      <c r="P87" s="90">
        <f>SUMIF(Ref!$F:$F,'подбор радиатора TESI'!$O:$O,Ref!$G:$G)</f>
        <v>0</v>
      </c>
      <c r="Q87" s="88"/>
      <c r="R87" s="90">
        <f>SUMIF(pricelist!$W:$W,'подбор радиатора TESI'!$AA:$AA,pricelist!$K:$K)*$J87</f>
        <v>0</v>
      </c>
      <c r="S87" s="90">
        <f ca="1">SUMIF(pricelist!$W:$W,$AA:$AA,INDIRECT($S$12&amp;$S$14))*$J87</f>
        <v>0</v>
      </c>
      <c r="T87" s="92">
        <f t="shared" si="9"/>
        <v>0</v>
      </c>
      <c r="U87" s="86"/>
      <c r="V87" s="90">
        <f>SUMIF(Ref!$H:$H,'подбор радиатора TESI'!$U:$U,Ref!$I:$I)</f>
        <v>0</v>
      </c>
      <c r="W87" s="90">
        <f>(($N87*SUMIF(pricelist!$W:$W,'подбор радиатора TESI'!$AA:$AA,pricelist!$S:$S)*$J87)+$P87+IF($U87="радиусный",$V87*$J87,$V87)+IF($J87&gt;$AC87,31*1.13,0))*(1-$H$4/100)</f>
        <v>0</v>
      </c>
      <c r="X87" s="93"/>
      <c r="Y87" s="94"/>
      <c r="Z87" s="91"/>
      <c r="AA87" s="95" t="str">
        <f t="shared" si="13"/>
        <v>/</v>
      </c>
      <c r="AB87" s="95" t="str">
        <f t="shared" si="13"/>
        <v>/</v>
      </c>
      <c r="AC87" s="95">
        <f>SUMIF(Ref!$R:$R,'подбор радиатора TESI'!$AB:$AB,Ref!$Q:$Q)</f>
        <v>0</v>
      </c>
      <c r="AD87" s="95">
        <f t="shared" si="14"/>
        <v>1</v>
      </c>
      <c r="AE87" s="96"/>
      <c r="AF87" s="97"/>
    </row>
    <row r="88" spans="1:32" s="85" customFormat="1" ht="16.5">
      <c r="A88" s="82" t="str">
        <f t="shared" si="10"/>
        <v/>
      </c>
      <c r="B88" s="83" t="str">
        <f>IF($Z88="",IF($G88="","","RR"&amp;LEFT($G88,1)&amp;$H88&amp;IF($J88&lt;=9,"0"&amp;$J88,$J88)&amp;$L88&amp;"A4"&amp;LEFT($O88,2)&amp;"N"),VLOOKUP($Z88,Ref!$AE:$AG,3,0)&amp;$L88)</f>
        <v/>
      </c>
      <c r="C88" s="83" t="str">
        <f t="shared" si="11"/>
        <v/>
      </c>
      <c r="D88" s="82" t="str">
        <f t="shared" si="8"/>
        <v/>
      </c>
      <c r="E88" s="84" t="str">
        <f>IF($Z88="",IF($G88="","",$D88*$W88*$K$1),VLOOKUP($Z88,Ref!$AE:$AG,2,0)*$Q88*$K$1*(1-$H$4/100))</f>
        <v/>
      </c>
      <c r="G88" s="86"/>
      <c r="H88" s="86"/>
      <c r="I88" s="87">
        <f>SUMIF(pricelist!$W:$W,'подбор радиатора TESI'!$AA88,pricelist!$J:$J)</f>
        <v>0</v>
      </c>
      <c r="J88" s="88"/>
      <c r="K88" s="87">
        <f t="shared" si="12"/>
        <v>0</v>
      </c>
      <c r="L88" s="86"/>
      <c r="M88" s="89" t="str">
        <f>IF($L88="","",VLOOKUP($L88,Ref!$D:$J,7,0))</f>
        <v/>
      </c>
      <c r="N88" s="90">
        <f>SUMIF(Ref!$D:$D,'подбор радиатора TESI'!$L:$L,Ref!$E:$E)</f>
        <v>0</v>
      </c>
      <c r="O88" s="86"/>
      <c r="P88" s="90">
        <f>SUMIF(Ref!$F:$F,'подбор радиатора TESI'!$O:$O,Ref!$G:$G)</f>
        <v>0</v>
      </c>
      <c r="Q88" s="88"/>
      <c r="R88" s="90">
        <f>SUMIF(pricelist!$W:$W,'подбор радиатора TESI'!$AA:$AA,pricelist!$K:$K)*$J88</f>
        <v>0</v>
      </c>
      <c r="S88" s="90">
        <f ca="1">SUMIF(pricelist!$W:$W,$AA:$AA,INDIRECT($S$12&amp;$S$14))*$J88</f>
        <v>0</v>
      </c>
      <c r="T88" s="92">
        <f t="shared" si="9"/>
        <v>0</v>
      </c>
      <c r="U88" s="86"/>
      <c r="V88" s="90">
        <f>SUMIF(Ref!$H:$H,'подбор радиатора TESI'!$U:$U,Ref!$I:$I)</f>
        <v>0</v>
      </c>
      <c r="W88" s="90">
        <f>(($N88*SUMIF(pricelist!$W:$W,'подбор радиатора TESI'!$AA:$AA,pricelist!$S:$S)*$J88)+$P88+IF($U88="радиусный",$V88*$J88,$V88)+IF($J88&gt;$AC88,31*1.13,0))*(1-$H$4/100)</f>
        <v>0</v>
      </c>
      <c r="X88" s="93"/>
      <c r="Y88" s="94"/>
      <c r="Z88" s="91"/>
      <c r="AA88" s="95" t="str">
        <f t="shared" si="13"/>
        <v>/</v>
      </c>
      <c r="AB88" s="95" t="str">
        <f t="shared" si="13"/>
        <v>/</v>
      </c>
      <c r="AC88" s="95">
        <f>SUMIF(Ref!$R:$R,'подбор радиатора TESI'!$AB:$AB,Ref!$Q:$Q)</f>
        <v>0</v>
      </c>
      <c r="AD88" s="95">
        <f t="shared" si="14"/>
        <v>1</v>
      </c>
      <c r="AE88" s="96"/>
      <c r="AF88" s="97"/>
    </row>
    <row r="89" spans="1:32" s="85" customFormat="1" ht="16.5">
      <c r="A89" s="82" t="str">
        <f t="shared" si="10"/>
        <v/>
      </c>
      <c r="B89" s="83" t="str">
        <f>IF($Z89="",IF($G89="","","RR"&amp;LEFT($G89,1)&amp;$H89&amp;IF($J89&lt;=9,"0"&amp;$J89,$J89)&amp;$L89&amp;"A4"&amp;LEFT($O89,2)&amp;"N"),VLOOKUP($Z89,Ref!$AE:$AG,3,0)&amp;$L89)</f>
        <v/>
      </c>
      <c r="C89" s="83" t="str">
        <f t="shared" si="11"/>
        <v/>
      </c>
      <c r="D89" s="82" t="str">
        <f t="shared" si="8"/>
        <v/>
      </c>
      <c r="E89" s="84" t="str">
        <f>IF($Z89="",IF($G89="","",$D89*$W89*$K$1),VLOOKUP($Z89,Ref!$AE:$AG,2,0)*$Q89*$K$1*(1-$H$4/100))</f>
        <v/>
      </c>
      <c r="G89" s="86"/>
      <c r="H89" s="86"/>
      <c r="I89" s="87">
        <f>SUMIF(pricelist!$W:$W,'подбор радиатора TESI'!$AA89,pricelist!$J:$J)</f>
        <v>0</v>
      </c>
      <c r="J89" s="88"/>
      <c r="K89" s="87">
        <f t="shared" si="12"/>
        <v>0</v>
      </c>
      <c r="L89" s="86"/>
      <c r="M89" s="89" t="str">
        <f>IF($L89="","",VLOOKUP($L89,Ref!$D:$J,7,0))</f>
        <v/>
      </c>
      <c r="N89" s="90">
        <f>SUMIF(Ref!$D:$D,'подбор радиатора TESI'!$L:$L,Ref!$E:$E)</f>
        <v>0</v>
      </c>
      <c r="O89" s="86"/>
      <c r="P89" s="90">
        <f>SUMIF(Ref!$F:$F,'подбор радиатора TESI'!$O:$O,Ref!$G:$G)</f>
        <v>0</v>
      </c>
      <c r="Q89" s="88"/>
      <c r="R89" s="90">
        <f>SUMIF(pricelist!$W:$W,'подбор радиатора TESI'!$AA:$AA,pricelist!$K:$K)*$J89</f>
        <v>0</v>
      </c>
      <c r="S89" s="90">
        <f ca="1">SUMIF(pricelist!$W:$W,$AA:$AA,INDIRECT($S$12&amp;$S$14))*$J89</f>
        <v>0</v>
      </c>
      <c r="T89" s="92">
        <f t="shared" si="9"/>
        <v>0</v>
      </c>
      <c r="U89" s="86"/>
      <c r="V89" s="90">
        <f>SUMIF(Ref!$H:$H,'подбор радиатора TESI'!$U:$U,Ref!$I:$I)</f>
        <v>0</v>
      </c>
      <c r="W89" s="90">
        <f>(($N89*SUMIF(pricelist!$W:$W,'подбор радиатора TESI'!$AA:$AA,pricelist!$S:$S)*$J89)+$P89+IF($U89="радиусный",$V89*$J89,$V89)+IF($J89&gt;$AC89,31*1.13,0))*(1-$H$4/100)</f>
        <v>0</v>
      </c>
      <c r="X89" s="93"/>
      <c r="Y89" s="94"/>
      <c r="Z89" s="91"/>
      <c r="AA89" s="95" t="str">
        <f t="shared" si="13"/>
        <v>/</v>
      </c>
      <c r="AB89" s="95" t="str">
        <f t="shared" si="13"/>
        <v>/</v>
      </c>
      <c r="AC89" s="95">
        <f>SUMIF(Ref!$R:$R,'подбор радиатора TESI'!$AB:$AB,Ref!$Q:$Q)</f>
        <v>0</v>
      </c>
      <c r="AD89" s="95">
        <f t="shared" si="14"/>
        <v>1</v>
      </c>
      <c r="AE89" s="96"/>
      <c r="AF89" s="97"/>
    </row>
    <row r="90" spans="1:32" s="85" customFormat="1" ht="16.5">
      <c r="A90" s="82" t="str">
        <f t="shared" si="10"/>
        <v/>
      </c>
      <c r="B90" s="83" t="str">
        <f>IF($Z90="",IF($G90="","","RR"&amp;LEFT($G90,1)&amp;$H90&amp;IF($J90&lt;=9,"0"&amp;$J90,$J90)&amp;$L90&amp;"A4"&amp;LEFT($O90,2)&amp;"N"),VLOOKUP($Z90,Ref!$AE:$AG,3,0)&amp;$L90)</f>
        <v/>
      </c>
      <c r="C90" s="83" t="str">
        <f t="shared" si="11"/>
        <v/>
      </c>
      <c r="D90" s="82" t="str">
        <f t="shared" si="8"/>
        <v/>
      </c>
      <c r="E90" s="84" t="str">
        <f>IF($Z90="",IF($G90="","",$D90*$W90*$K$1),VLOOKUP($Z90,Ref!$AE:$AG,2,0)*$Q90*$K$1*(1-$H$4/100))</f>
        <v/>
      </c>
      <c r="G90" s="86"/>
      <c r="H90" s="86"/>
      <c r="I90" s="87">
        <f>SUMIF(pricelist!$W:$W,'подбор радиатора TESI'!$AA90,pricelist!$J:$J)</f>
        <v>0</v>
      </c>
      <c r="J90" s="88"/>
      <c r="K90" s="87">
        <f t="shared" si="12"/>
        <v>0</v>
      </c>
      <c r="L90" s="86"/>
      <c r="M90" s="89" t="str">
        <f>IF($L90="","",VLOOKUP($L90,Ref!$D:$J,7,0))</f>
        <v/>
      </c>
      <c r="N90" s="90">
        <f>SUMIF(Ref!$D:$D,'подбор радиатора TESI'!$L:$L,Ref!$E:$E)</f>
        <v>0</v>
      </c>
      <c r="O90" s="86"/>
      <c r="P90" s="90">
        <f>SUMIF(Ref!$F:$F,'подбор радиатора TESI'!$O:$O,Ref!$G:$G)</f>
        <v>0</v>
      </c>
      <c r="Q90" s="88"/>
      <c r="R90" s="90">
        <f>SUMIF(pricelist!$W:$W,'подбор радиатора TESI'!$AA:$AA,pricelist!$K:$K)*$J90</f>
        <v>0</v>
      </c>
      <c r="S90" s="90">
        <f ca="1">SUMIF(pricelist!$W:$W,$AA:$AA,INDIRECT($S$12&amp;$S$14))*$J90</f>
        <v>0</v>
      </c>
      <c r="T90" s="92">
        <f t="shared" si="9"/>
        <v>0</v>
      </c>
      <c r="U90" s="86"/>
      <c r="V90" s="90">
        <f>SUMIF(Ref!$H:$H,'подбор радиатора TESI'!$U:$U,Ref!$I:$I)</f>
        <v>0</v>
      </c>
      <c r="W90" s="90">
        <f>(($N90*SUMIF(pricelist!$W:$W,'подбор радиатора TESI'!$AA:$AA,pricelist!$S:$S)*$J90)+$P90+IF($U90="радиусный",$V90*$J90,$V90)+IF($J90&gt;$AC90,31*1.13,0))*(1-$H$4/100)</f>
        <v>0</v>
      </c>
      <c r="X90" s="93"/>
      <c r="Y90" s="94"/>
      <c r="Z90" s="91"/>
      <c r="AA90" s="95" t="str">
        <f t="shared" si="13"/>
        <v>/</v>
      </c>
      <c r="AB90" s="95" t="str">
        <f t="shared" si="13"/>
        <v>/</v>
      </c>
      <c r="AC90" s="95">
        <f>SUMIF(Ref!$R:$R,'подбор радиатора TESI'!$AB:$AB,Ref!$Q:$Q)</f>
        <v>0</v>
      </c>
      <c r="AD90" s="95">
        <f t="shared" si="14"/>
        <v>1</v>
      </c>
      <c r="AE90" s="96"/>
      <c r="AF90" s="97"/>
    </row>
    <row r="91" spans="1:32" s="85" customFormat="1" ht="16.5">
      <c r="A91" s="82" t="str">
        <f t="shared" si="10"/>
        <v/>
      </c>
      <c r="B91" s="83" t="str">
        <f>IF($Z91="",IF($G91="","","RR"&amp;LEFT($G91,1)&amp;$H91&amp;IF($J91&lt;=9,"0"&amp;$J91,$J91)&amp;$L91&amp;"A4"&amp;LEFT($O91,2)&amp;"N"),VLOOKUP($Z91,Ref!$AE:$AG,3,0)&amp;$L91)</f>
        <v/>
      </c>
      <c r="C91" s="83" t="str">
        <f t="shared" si="11"/>
        <v/>
      </c>
      <c r="D91" s="82" t="str">
        <f t="shared" si="8"/>
        <v/>
      </c>
      <c r="E91" s="84" t="str">
        <f>IF($Z91="",IF($G91="","",$D91*$W91*$K$1),VLOOKUP($Z91,Ref!$AE:$AG,2,0)*$Q91*$K$1*(1-$H$4/100))</f>
        <v/>
      </c>
      <c r="G91" s="86"/>
      <c r="H91" s="86"/>
      <c r="I91" s="87">
        <f>SUMIF(pricelist!$W:$W,'подбор радиатора TESI'!$AA91,pricelist!$J:$J)</f>
        <v>0</v>
      </c>
      <c r="J91" s="88"/>
      <c r="K91" s="87">
        <f t="shared" si="12"/>
        <v>0</v>
      </c>
      <c r="L91" s="86"/>
      <c r="M91" s="89" t="str">
        <f>IF($L91="","",VLOOKUP($L91,Ref!$D:$J,7,0))</f>
        <v/>
      </c>
      <c r="N91" s="90">
        <f>SUMIF(Ref!$D:$D,'подбор радиатора TESI'!$L:$L,Ref!$E:$E)</f>
        <v>0</v>
      </c>
      <c r="O91" s="86"/>
      <c r="P91" s="90">
        <f>SUMIF(Ref!$F:$F,'подбор радиатора TESI'!$O:$O,Ref!$G:$G)</f>
        <v>0</v>
      </c>
      <c r="Q91" s="88"/>
      <c r="R91" s="90">
        <f>SUMIF(pricelist!$W:$W,'подбор радиатора TESI'!$AA:$AA,pricelist!$K:$K)*$J91</f>
        <v>0</v>
      </c>
      <c r="S91" s="90">
        <f ca="1">SUMIF(pricelist!$W:$W,$AA:$AA,INDIRECT($S$12&amp;$S$14))*$J91</f>
        <v>0</v>
      </c>
      <c r="T91" s="92">
        <f t="shared" si="9"/>
        <v>0</v>
      </c>
      <c r="U91" s="86"/>
      <c r="V91" s="90">
        <f>SUMIF(Ref!$H:$H,'подбор радиатора TESI'!$U:$U,Ref!$I:$I)</f>
        <v>0</v>
      </c>
      <c r="W91" s="90">
        <f>(($N91*SUMIF(pricelist!$W:$W,'подбор радиатора TESI'!$AA:$AA,pricelist!$S:$S)*$J91)+$P91+IF($U91="радиусный",$V91*$J91,$V91)+IF($J91&gt;$AC91,31*1.13,0))*(1-$H$4/100)</f>
        <v>0</v>
      </c>
      <c r="X91" s="93"/>
      <c r="Y91" s="94"/>
      <c r="Z91" s="91"/>
      <c r="AA91" s="95" t="str">
        <f t="shared" si="13"/>
        <v>/</v>
      </c>
      <c r="AB91" s="95" t="str">
        <f t="shared" si="13"/>
        <v>/</v>
      </c>
      <c r="AC91" s="95">
        <f>SUMIF(Ref!$R:$R,'подбор радиатора TESI'!$AB:$AB,Ref!$Q:$Q)</f>
        <v>0</v>
      </c>
      <c r="AD91" s="95">
        <f t="shared" si="14"/>
        <v>1</v>
      </c>
      <c r="AE91" s="96"/>
      <c r="AF91" s="97"/>
    </row>
    <row r="92" spans="1:32" s="85" customFormat="1" ht="16.5">
      <c r="A92" s="82" t="str">
        <f t="shared" si="10"/>
        <v/>
      </c>
      <c r="B92" s="83" t="str">
        <f>IF($Z92="",IF($G92="","","RR"&amp;LEFT($G92,1)&amp;$H92&amp;IF($J92&lt;=9,"0"&amp;$J92,$J92)&amp;$L92&amp;"A4"&amp;LEFT($O92,2)&amp;"N"),VLOOKUP($Z92,Ref!$AE:$AG,3,0)&amp;$L92)</f>
        <v/>
      </c>
      <c r="C92" s="83" t="str">
        <f t="shared" si="11"/>
        <v/>
      </c>
      <c r="D92" s="82" t="str">
        <f t="shared" si="8"/>
        <v/>
      </c>
      <c r="E92" s="84" t="str">
        <f>IF($Z92="",IF($G92="","",$D92*$W92*$K$1),VLOOKUP($Z92,Ref!$AE:$AG,2,0)*$Q92*$K$1*(1-$H$4/100))</f>
        <v/>
      </c>
      <c r="G92" s="86"/>
      <c r="H92" s="86"/>
      <c r="I92" s="87">
        <f>SUMIF(pricelist!$W:$W,'подбор радиатора TESI'!$AA92,pricelist!$J:$J)</f>
        <v>0</v>
      </c>
      <c r="J92" s="88"/>
      <c r="K92" s="87">
        <f t="shared" si="12"/>
        <v>0</v>
      </c>
      <c r="L92" s="86"/>
      <c r="M92" s="89" t="str">
        <f>IF($L92="","",VLOOKUP($L92,Ref!$D:$J,7,0))</f>
        <v/>
      </c>
      <c r="N92" s="90">
        <f>SUMIF(Ref!$D:$D,'подбор радиатора TESI'!$L:$L,Ref!$E:$E)</f>
        <v>0</v>
      </c>
      <c r="O92" s="86"/>
      <c r="P92" s="90">
        <f>SUMIF(Ref!$F:$F,'подбор радиатора TESI'!$O:$O,Ref!$G:$G)</f>
        <v>0</v>
      </c>
      <c r="Q92" s="88"/>
      <c r="R92" s="90">
        <f>SUMIF(pricelist!$W:$W,'подбор радиатора TESI'!$AA:$AA,pricelist!$K:$K)*$J92</f>
        <v>0</v>
      </c>
      <c r="S92" s="90">
        <f ca="1">SUMIF(pricelist!$W:$W,$AA:$AA,INDIRECT($S$12&amp;$S$14))*$J92</f>
        <v>0</v>
      </c>
      <c r="T92" s="92">
        <f t="shared" si="9"/>
        <v>0</v>
      </c>
      <c r="U92" s="86"/>
      <c r="V92" s="90">
        <f>SUMIF(Ref!$H:$H,'подбор радиатора TESI'!$U:$U,Ref!$I:$I)</f>
        <v>0</v>
      </c>
      <c r="W92" s="90">
        <f>(($N92*SUMIF(pricelist!$W:$W,'подбор радиатора TESI'!$AA:$AA,pricelist!$S:$S)*$J92)+$P92+IF($U92="радиусный",$V92*$J92,$V92)+IF($J92&gt;$AC92,31*1.13,0))*(1-$H$4/100)</f>
        <v>0</v>
      </c>
      <c r="X92" s="93"/>
      <c r="Y92" s="94"/>
      <c r="Z92" s="91"/>
      <c r="AA92" s="95" t="str">
        <f t="shared" si="13"/>
        <v>/</v>
      </c>
      <c r="AB92" s="95" t="str">
        <f t="shared" si="13"/>
        <v>/</v>
      </c>
      <c r="AC92" s="95">
        <f>SUMIF(Ref!$R:$R,'подбор радиатора TESI'!$AB:$AB,Ref!$Q:$Q)</f>
        <v>0</v>
      </c>
      <c r="AD92" s="95">
        <f t="shared" si="14"/>
        <v>1</v>
      </c>
      <c r="AE92" s="96"/>
      <c r="AF92" s="97"/>
    </row>
    <row r="93" spans="1:32" s="85" customFormat="1" ht="16.5">
      <c r="A93" s="82" t="str">
        <f t="shared" si="10"/>
        <v/>
      </c>
      <c r="B93" s="83" t="str">
        <f>IF($Z93="",IF($G93="","","RR"&amp;LEFT($G93,1)&amp;$H93&amp;IF($J93&lt;=9,"0"&amp;$J93,$J93)&amp;$L93&amp;"A4"&amp;LEFT($O93,2)&amp;"N"),VLOOKUP($Z93,Ref!$AE:$AG,3,0)&amp;$L93)</f>
        <v/>
      </c>
      <c r="C93" s="83" t="str">
        <f t="shared" si="11"/>
        <v/>
      </c>
      <c r="D93" s="82" t="str">
        <f t="shared" si="8"/>
        <v/>
      </c>
      <c r="E93" s="84" t="str">
        <f>IF($Z93="",IF($G93="","",$D93*$W93*$K$1),VLOOKUP($Z93,Ref!$AE:$AG,2,0)*$Q93*$K$1*(1-$H$4/100))</f>
        <v/>
      </c>
      <c r="G93" s="86"/>
      <c r="H93" s="86"/>
      <c r="I93" s="87">
        <f>SUMIF(pricelist!$W:$W,'подбор радиатора TESI'!$AA93,pricelist!$J:$J)</f>
        <v>0</v>
      </c>
      <c r="J93" s="88"/>
      <c r="K93" s="87">
        <f t="shared" si="12"/>
        <v>0</v>
      </c>
      <c r="L93" s="86"/>
      <c r="M93" s="89" t="str">
        <f>IF($L93="","",VLOOKUP($L93,Ref!$D:$J,7,0))</f>
        <v/>
      </c>
      <c r="N93" s="90">
        <f>SUMIF(Ref!$D:$D,'подбор радиатора TESI'!$L:$L,Ref!$E:$E)</f>
        <v>0</v>
      </c>
      <c r="O93" s="86"/>
      <c r="P93" s="90">
        <f>SUMIF(Ref!$F:$F,'подбор радиатора TESI'!$O:$O,Ref!$G:$G)</f>
        <v>0</v>
      </c>
      <c r="Q93" s="88"/>
      <c r="R93" s="90">
        <f>SUMIF(pricelist!$W:$W,'подбор радиатора TESI'!$AA:$AA,pricelist!$K:$K)*$J93</f>
        <v>0</v>
      </c>
      <c r="S93" s="90">
        <f ca="1">SUMIF(pricelist!$W:$W,$AA:$AA,INDIRECT($S$12&amp;$S$14))*$J93</f>
        <v>0</v>
      </c>
      <c r="T93" s="92">
        <f t="shared" si="9"/>
        <v>0</v>
      </c>
      <c r="U93" s="86"/>
      <c r="V93" s="90">
        <f>SUMIF(Ref!$H:$H,'подбор радиатора TESI'!$U:$U,Ref!$I:$I)</f>
        <v>0</v>
      </c>
      <c r="W93" s="90">
        <f>(($N93*SUMIF(pricelist!$W:$W,'подбор радиатора TESI'!$AA:$AA,pricelist!$S:$S)*$J93)+$P93+IF($U93="радиусный",$V93*$J93,$V93)+IF($J93&gt;$AC93,31*1.13,0))*(1-$H$4/100)</f>
        <v>0</v>
      </c>
      <c r="X93" s="93"/>
      <c r="Y93" s="94"/>
      <c r="Z93" s="91"/>
      <c r="AA93" s="95" t="str">
        <f t="shared" si="13"/>
        <v>/</v>
      </c>
      <c r="AB93" s="95" t="str">
        <f t="shared" si="13"/>
        <v>/</v>
      </c>
      <c r="AC93" s="95">
        <f>SUMIF(Ref!$R:$R,'подбор радиатора TESI'!$AB:$AB,Ref!$Q:$Q)</f>
        <v>0</v>
      </c>
      <c r="AD93" s="95">
        <f t="shared" si="14"/>
        <v>1</v>
      </c>
      <c r="AE93" s="96"/>
      <c r="AF93" s="97"/>
    </row>
    <row r="94" spans="1:32" s="85" customFormat="1" ht="16.5">
      <c r="A94" s="82" t="str">
        <f t="shared" si="10"/>
        <v/>
      </c>
      <c r="B94" s="83" t="str">
        <f>IF($Z94="",IF($G94="","","RR"&amp;LEFT($G94,1)&amp;$H94&amp;IF($J94&lt;=9,"0"&amp;$J94,$J94)&amp;$L94&amp;"A4"&amp;LEFT($O94,2)&amp;"N"),VLOOKUP($Z94,Ref!$AE:$AG,3,0)&amp;$L94)</f>
        <v/>
      </c>
      <c r="C94" s="83" t="str">
        <f t="shared" si="11"/>
        <v/>
      </c>
      <c r="D94" s="82" t="str">
        <f t="shared" si="8"/>
        <v/>
      </c>
      <c r="E94" s="84" t="str">
        <f>IF($Z94="",IF($G94="","",$D94*$W94*$K$1),VLOOKUP($Z94,Ref!$AE:$AG,2,0)*$Q94*$K$1*(1-$H$4/100))</f>
        <v/>
      </c>
      <c r="G94" s="86"/>
      <c r="H94" s="86"/>
      <c r="I94" s="87">
        <f>SUMIF(pricelist!$W:$W,'подбор радиатора TESI'!$AA94,pricelist!$J:$J)</f>
        <v>0</v>
      </c>
      <c r="J94" s="88"/>
      <c r="K94" s="87">
        <f t="shared" si="12"/>
        <v>0</v>
      </c>
      <c r="L94" s="86"/>
      <c r="M94" s="89" t="str">
        <f>IF($L94="","",VLOOKUP($L94,Ref!$D:$J,7,0))</f>
        <v/>
      </c>
      <c r="N94" s="90">
        <f>SUMIF(Ref!$D:$D,'подбор радиатора TESI'!$L:$L,Ref!$E:$E)</f>
        <v>0</v>
      </c>
      <c r="O94" s="86"/>
      <c r="P94" s="90">
        <f>SUMIF(Ref!$F:$F,'подбор радиатора TESI'!$O:$O,Ref!$G:$G)</f>
        <v>0</v>
      </c>
      <c r="Q94" s="88"/>
      <c r="R94" s="90">
        <f>SUMIF(pricelist!$W:$W,'подбор радиатора TESI'!$AA:$AA,pricelist!$K:$K)*$J94</f>
        <v>0</v>
      </c>
      <c r="S94" s="90">
        <f ca="1">SUMIF(pricelist!$W:$W,$AA:$AA,INDIRECT($S$12&amp;$S$14))*$J94</f>
        <v>0</v>
      </c>
      <c r="T94" s="92">
        <f t="shared" si="9"/>
        <v>0</v>
      </c>
      <c r="U94" s="86"/>
      <c r="V94" s="90">
        <f>SUMIF(Ref!$H:$H,'подбор радиатора TESI'!$U:$U,Ref!$I:$I)</f>
        <v>0</v>
      </c>
      <c r="W94" s="90">
        <f>(($N94*SUMIF(pricelist!$W:$W,'подбор радиатора TESI'!$AA:$AA,pricelist!$S:$S)*$J94)+$P94+IF($U94="радиусный",$V94*$J94,$V94)+IF($J94&gt;$AC94,31*1.13,0))*(1-$H$4/100)</f>
        <v>0</v>
      </c>
      <c r="X94" s="93"/>
      <c r="Y94" s="94"/>
      <c r="Z94" s="91"/>
      <c r="AA94" s="95" t="str">
        <f t="shared" si="13"/>
        <v>/</v>
      </c>
      <c r="AB94" s="95" t="str">
        <f t="shared" si="13"/>
        <v>/</v>
      </c>
      <c r="AC94" s="95">
        <f>SUMIF(Ref!$R:$R,'подбор радиатора TESI'!$AB:$AB,Ref!$Q:$Q)</f>
        <v>0</v>
      </c>
      <c r="AD94" s="95">
        <f t="shared" si="14"/>
        <v>1</v>
      </c>
      <c r="AE94" s="96"/>
      <c r="AF94" s="97"/>
    </row>
    <row r="95" spans="1:32" s="85" customFormat="1" ht="16.5">
      <c r="A95" s="82" t="str">
        <f t="shared" si="10"/>
        <v/>
      </c>
      <c r="B95" s="83" t="str">
        <f>IF($Z95="",IF($G95="","","RR"&amp;LEFT($G95,1)&amp;$H95&amp;IF($J95&lt;=9,"0"&amp;$J95,$J95)&amp;$L95&amp;"A4"&amp;LEFT($O95,2)&amp;"N"),VLOOKUP($Z95,Ref!$AE:$AG,3,0)&amp;$L95)</f>
        <v/>
      </c>
      <c r="C95" s="83" t="str">
        <f t="shared" si="11"/>
        <v/>
      </c>
      <c r="D95" s="82" t="str">
        <f t="shared" si="8"/>
        <v/>
      </c>
      <c r="E95" s="84" t="str">
        <f>IF($Z95="",IF($G95="","",$D95*$W95*$K$1),VLOOKUP($Z95,Ref!$AE:$AG,2,0)*$Q95*$K$1*(1-$H$4/100))</f>
        <v/>
      </c>
      <c r="G95" s="86"/>
      <c r="H95" s="86"/>
      <c r="I95" s="87">
        <f>SUMIF(pricelist!$W:$W,'подбор радиатора TESI'!$AA95,pricelist!$J:$J)</f>
        <v>0</v>
      </c>
      <c r="J95" s="88"/>
      <c r="K95" s="87">
        <f t="shared" si="12"/>
        <v>0</v>
      </c>
      <c r="L95" s="86"/>
      <c r="M95" s="89" t="str">
        <f>IF($L95="","",VLOOKUP($L95,Ref!$D:$J,7,0))</f>
        <v/>
      </c>
      <c r="N95" s="90">
        <f>SUMIF(Ref!$D:$D,'подбор радиатора TESI'!$L:$L,Ref!$E:$E)</f>
        <v>0</v>
      </c>
      <c r="O95" s="86"/>
      <c r="P95" s="90">
        <f>SUMIF(Ref!$F:$F,'подбор радиатора TESI'!$O:$O,Ref!$G:$G)</f>
        <v>0</v>
      </c>
      <c r="Q95" s="88"/>
      <c r="R95" s="90">
        <f>SUMIF(pricelist!$W:$W,'подбор радиатора TESI'!$AA:$AA,pricelist!$K:$K)*$J95</f>
        <v>0</v>
      </c>
      <c r="S95" s="90">
        <f ca="1">SUMIF(pricelist!$W:$W,$AA:$AA,INDIRECT($S$12&amp;$S$14))*$J95</f>
        <v>0</v>
      </c>
      <c r="T95" s="92">
        <f t="shared" si="9"/>
        <v>0</v>
      </c>
      <c r="U95" s="86"/>
      <c r="V95" s="90">
        <f>SUMIF(Ref!$H:$H,'подбор радиатора TESI'!$U:$U,Ref!$I:$I)</f>
        <v>0</v>
      </c>
      <c r="W95" s="90">
        <f>(($N95*SUMIF(pricelist!$W:$W,'подбор радиатора TESI'!$AA:$AA,pricelist!$S:$S)*$J95)+$P95+IF($U95="радиусный",$V95*$J95,$V95)+IF($J95&gt;$AC95,31*1.13,0))*(1-$H$4/100)</f>
        <v>0</v>
      </c>
      <c r="X95" s="93"/>
      <c r="Y95" s="94"/>
      <c r="Z95" s="91"/>
      <c r="AA95" s="95" t="str">
        <f t="shared" si="13"/>
        <v>/</v>
      </c>
      <c r="AB95" s="95" t="str">
        <f t="shared" si="13"/>
        <v>/</v>
      </c>
      <c r="AC95" s="95">
        <f>SUMIF(Ref!$R:$R,'подбор радиатора TESI'!$AB:$AB,Ref!$Q:$Q)</f>
        <v>0</v>
      </c>
      <c r="AD95" s="95">
        <f t="shared" si="14"/>
        <v>1</v>
      </c>
      <c r="AE95" s="96"/>
      <c r="AF95" s="97"/>
    </row>
    <row r="96" spans="1:32" s="85" customFormat="1" ht="16.5">
      <c r="A96" s="82" t="str">
        <f t="shared" si="10"/>
        <v/>
      </c>
      <c r="B96" s="83" t="str">
        <f>IF($Z96="",IF($G96="","","RR"&amp;LEFT($G96,1)&amp;$H96&amp;IF($J96&lt;=9,"0"&amp;$J96,$J96)&amp;$L96&amp;"A4"&amp;LEFT($O96,2)&amp;"N"),VLOOKUP($Z96,Ref!$AE:$AG,3,0)&amp;$L96)</f>
        <v/>
      </c>
      <c r="C96" s="83" t="str">
        <f t="shared" si="11"/>
        <v/>
      </c>
      <c r="D96" s="82" t="str">
        <f t="shared" si="8"/>
        <v/>
      </c>
      <c r="E96" s="84" t="str">
        <f>IF($Z96="",IF($G96="","",$D96*$W96*$K$1),VLOOKUP($Z96,Ref!$AE:$AG,2,0)*$Q96*$K$1*(1-$H$4/100))</f>
        <v/>
      </c>
      <c r="G96" s="86"/>
      <c r="H96" s="86"/>
      <c r="I96" s="87">
        <f>SUMIF(pricelist!$W:$W,'подбор радиатора TESI'!$AA96,pricelist!$J:$J)</f>
        <v>0</v>
      </c>
      <c r="J96" s="88"/>
      <c r="K96" s="87">
        <f t="shared" si="12"/>
        <v>0</v>
      </c>
      <c r="L96" s="86"/>
      <c r="M96" s="89" t="str">
        <f>IF($L96="","",VLOOKUP($L96,Ref!$D:$J,7,0))</f>
        <v/>
      </c>
      <c r="N96" s="90">
        <f>SUMIF(Ref!$D:$D,'подбор радиатора TESI'!$L:$L,Ref!$E:$E)</f>
        <v>0</v>
      </c>
      <c r="O96" s="86"/>
      <c r="P96" s="90">
        <f>SUMIF(Ref!$F:$F,'подбор радиатора TESI'!$O:$O,Ref!$G:$G)</f>
        <v>0</v>
      </c>
      <c r="Q96" s="88"/>
      <c r="R96" s="90">
        <f>SUMIF(pricelist!$W:$W,'подбор радиатора TESI'!$AA:$AA,pricelist!$K:$K)*$J96</f>
        <v>0</v>
      </c>
      <c r="S96" s="90">
        <f ca="1">SUMIF(pricelist!$W:$W,$AA:$AA,INDIRECT($S$12&amp;$S$14))*$J96</f>
        <v>0</v>
      </c>
      <c r="T96" s="92">
        <f t="shared" si="9"/>
        <v>0</v>
      </c>
      <c r="U96" s="86"/>
      <c r="V96" s="90">
        <f>SUMIF(Ref!$H:$H,'подбор радиатора TESI'!$U:$U,Ref!$I:$I)</f>
        <v>0</v>
      </c>
      <c r="W96" s="90">
        <f>(($N96*SUMIF(pricelist!$W:$W,'подбор радиатора TESI'!$AA:$AA,pricelist!$S:$S)*$J96)+$P96+IF($U96="радиусный",$V96*$J96,$V96)+IF($J96&gt;$AC96,31*1.13,0))*(1-$H$4/100)</f>
        <v>0</v>
      </c>
      <c r="X96" s="93"/>
      <c r="Y96" s="94"/>
      <c r="Z96" s="91"/>
      <c r="AA96" s="95" t="str">
        <f t="shared" si="13"/>
        <v>/</v>
      </c>
      <c r="AB96" s="95" t="str">
        <f t="shared" si="13"/>
        <v>/</v>
      </c>
      <c r="AC96" s="95">
        <f>SUMIF(Ref!$R:$R,'подбор радиатора TESI'!$AB:$AB,Ref!$Q:$Q)</f>
        <v>0</v>
      </c>
      <c r="AD96" s="95">
        <f t="shared" si="14"/>
        <v>1</v>
      </c>
      <c r="AE96" s="96"/>
      <c r="AF96" s="97"/>
    </row>
    <row r="97" spans="1:32" s="85" customFormat="1" ht="16.5">
      <c r="A97" s="82" t="str">
        <f t="shared" si="10"/>
        <v/>
      </c>
      <c r="B97" s="83" t="str">
        <f>IF($Z97="",IF($G97="","","RR"&amp;LEFT($G97,1)&amp;$H97&amp;IF($J97&lt;=9,"0"&amp;$J97,$J97)&amp;$L97&amp;"A4"&amp;LEFT($O97,2)&amp;"N"),VLOOKUP($Z97,Ref!$AE:$AG,3,0)&amp;$L97)</f>
        <v/>
      </c>
      <c r="C97" s="83" t="str">
        <f t="shared" si="11"/>
        <v/>
      </c>
      <c r="D97" s="82" t="str">
        <f t="shared" si="8"/>
        <v/>
      </c>
      <c r="E97" s="84" t="str">
        <f>IF($Z97="",IF($G97="","",$D97*$W97*$K$1),VLOOKUP($Z97,Ref!$AE:$AG,2,0)*$Q97*$K$1*(1-$H$4/100))</f>
        <v/>
      </c>
      <c r="G97" s="86"/>
      <c r="H97" s="86"/>
      <c r="I97" s="87">
        <f>SUMIF(pricelist!$W:$W,'подбор радиатора TESI'!$AA97,pricelist!$J:$J)</f>
        <v>0</v>
      </c>
      <c r="J97" s="88"/>
      <c r="K97" s="87">
        <f t="shared" si="12"/>
        <v>0</v>
      </c>
      <c r="L97" s="86"/>
      <c r="M97" s="89" t="str">
        <f>IF($L97="","",VLOOKUP($L97,Ref!$D:$J,7,0))</f>
        <v/>
      </c>
      <c r="N97" s="90">
        <f>SUMIF(Ref!$D:$D,'подбор радиатора TESI'!$L:$L,Ref!$E:$E)</f>
        <v>0</v>
      </c>
      <c r="O97" s="86"/>
      <c r="P97" s="90">
        <f>SUMIF(Ref!$F:$F,'подбор радиатора TESI'!$O:$O,Ref!$G:$G)</f>
        <v>0</v>
      </c>
      <c r="Q97" s="88"/>
      <c r="R97" s="90">
        <f>SUMIF(pricelist!$W:$W,'подбор радиатора TESI'!$AA:$AA,pricelist!$K:$K)*$J97</f>
        <v>0</v>
      </c>
      <c r="S97" s="90">
        <f ca="1">SUMIF(pricelist!$W:$W,$AA:$AA,INDIRECT($S$12&amp;$S$14))*$J97</f>
        <v>0</v>
      </c>
      <c r="T97" s="92">
        <f t="shared" si="9"/>
        <v>0</v>
      </c>
      <c r="U97" s="86"/>
      <c r="V97" s="90">
        <f>SUMIF(Ref!$H:$H,'подбор радиатора TESI'!$U:$U,Ref!$I:$I)</f>
        <v>0</v>
      </c>
      <c r="W97" s="90">
        <f>(($N97*SUMIF(pricelist!$W:$W,'подбор радиатора TESI'!$AA:$AA,pricelist!$S:$S)*$J97)+$P97+IF($U97="радиусный",$V97*$J97,$V97)+IF($J97&gt;$AC97,31*1.13,0))*(1-$H$4/100)</f>
        <v>0</v>
      </c>
      <c r="X97" s="93"/>
      <c r="Y97" s="94"/>
      <c r="Z97" s="91"/>
      <c r="AA97" s="95" t="str">
        <f t="shared" si="13"/>
        <v>/</v>
      </c>
      <c r="AB97" s="95" t="str">
        <f t="shared" si="13"/>
        <v>/</v>
      </c>
      <c r="AC97" s="95">
        <f>SUMIF(Ref!$R:$R,'подбор радиатора TESI'!$AB:$AB,Ref!$Q:$Q)</f>
        <v>0</v>
      </c>
      <c r="AD97" s="95">
        <f t="shared" si="14"/>
        <v>1</v>
      </c>
      <c r="AE97" s="96"/>
      <c r="AF97" s="97"/>
    </row>
    <row r="98" spans="1:32" s="85" customFormat="1" ht="16.5">
      <c r="A98" s="82" t="str">
        <f t="shared" si="10"/>
        <v/>
      </c>
      <c r="B98" s="83" t="str">
        <f>IF($Z98="",IF($G98="","","RR"&amp;LEFT($G98,1)&amp;$H98&amp;IF($J98&lt;=9,"0"&amp;$J98,$J98)&amp;$L98&amp;"A4"&amp;LEFT($O98,2)&amp;"N"),VLOOKUP($Z98,Ref!$AE:$AG,3,0)&amp;$L98)</f>
        <v/>
      </c>
      <c r="C98" s="83" t="str">
        <f t="shared" si="11"/>
        <v/>
      </c>
      <c r="D98" s="82" t="str">
        <f t="shared" si="8"/>
        <v/>
      </c>
      <c r="E98" s="84" t="str">
        <f>IF($Z98="",IF($G98="","",$D98*$W98*$K$1),VLOOKUP($Z98,Ref!$AE:$AG,2,0)*$Q98*$K$1*(1-$H$4/100))</f>
        <v/>
      </c>
      <c r="G98" s="86"/>
      <c r="H98" s="86"/>
      <c r="I98" s="87">
        <f>SUMIF(pricelist!$W:$W,'подбор радиатора TESI'!$AA98,pricelist!$J:$J)</f>
        <v>0</v>
      </c>
      <c r="J98" s="88"/>
      <c r="K98" s="87">
        <f t="shared" si="12"/>
        <v>0</v>
      </c>
      <c r="L98" s="86"/>
      <c r="M98" s="89" t="str">
        <f>IF($L98="","",VLOOKUP($L98,Ref!$D:$J,7,0))</f>
        <v/>
      </c>
      <c r="N98" s="90">
        <f>SUMIF(Ref!$D:$D,'подбор радиатора TESI'!$L:$L,Ref!$E:$E)</f>
        <v>0</v>
      </c>
      <c r="O98" s="86"/>
      <c r="P98" s="90">
        <f>SUMIF(Ref!$F:$F,'подбор радиатора TESI'!$O:$O,Ref!$G:$G)</f>
        <v>0</v>
      </c>
      <c r="Q98" s="88"/>
      <c r="R98" s="90">
        <f>SUMIF(pricelist!$W:$W,'подбор радиатора TESI'!$AA:$AA,pricelist!$K:$K)*$J98</f>
        <v>0</v>
      </c>
      <c r="S98" s="90">
        <f ca="1">SUMIF(pricelist!$W:$W,$AA:$AA,INDIRECT($S$12&amp;$S$14))*$J98</f>
        <v>0</v>
      </c>
      <c r="T98" s="92">
        <f t="shared" si="9"/>
        <v>0</v>
      </c>
      <c r="U98" s="86"/>
      <c r="V98" s="90">
        <f>SUMIF(Ref!$H:$H,'подбор радиатора TESI'!$U:$U,Ref!$I:$I)</f>
        <v>0</v>
      </c>
      <c r="W98" s="90">
        <f>(($N98*SUMIF(pricelist!$W:$W,'подбор радиатора TESI'!$AA:$AA,pricelist!$S:$S)*$J98)+$P98+IF($U98="радиусный",$V98*$J98,$V98)+IF($J98&gt;$AC98,31*1.13,0))*(1-$H$4/100)</f>
        <v>0</v>
      </c>
      <c r="X98" s="93"/>
      <c r="Y98" s="94"/>
      <c r="Z98" s="91"/>
      <c r="AA98" s="95" t="str">
        <f t="shared" si="13"/>
        <v>/</v>
      </c>
      <c r="AB98" s="95" t="str">
        <f t="shared" si="13"/>
        <v>/</v>
      </c>
      <c r="AC98" s="95">
        <f>SUMIF(Ref!$R:$R,'подбор радиатора TESI'!$AB:$AB,Ref!$Q:$Q)</f>
        <v>0</v>
      </c>
      <c r="AD98" s="95">
        <f t="shared" si="14"/>
        <v>1</v>
      </c>
      <c r="AE98" s="96"/>
      <c r="AF98" s="97"/>
    </row>
    <row r="99" spans="1:32" s="85" customFormat="1" ht="16.5">
      <c r="A99" s="82" t="str">
        <f t="shared" si="10"/>
        <v/>
      </c>
      <c r="B99" s="83" t="str">
        <f>IF($Z99="",IF($G99="","","RR"&amp;LEFT($G99,1)&amp;$H99&amp;IF($J99&lt;=9,"0"&amp;$J99,$J99)&amp;$L99&amp;"A4"&amp;LEFT($O99,2)&amp;"N"),VLOOKUP($Z99,Ref!$AE:$AG,3,0)&amp;$L99)</f>
        <v/>
      </c>
      <c r="C99" s="83" t="str">
        <f t="shared" si="11"/>
        <v/>
      </c>
      <c r="D99" s="82" t="str">
        <f t="shared" si="8"/>
        <v/>
      </c>
      <c r="E99" s="84" t="str">
        <f>IF($Z99="",IF($G99="","",$D99*$W99*$K$1),VLOOKUP($Z99,Ref!$AE:$AG,2,0)*$Q99*$K$1*(1-$H$4/100))</f>
        <v/>
      </c>
      <c r="G99" s="86"/>
      <c r="H99" s="86"/>
      <c r="I99" s="87">
        <f>SUMIF(pricelist!$W:$W,'подбор радиатора TESI'!$AA99,pricelist!$J:$J)</f>
        <v>0</v>
      </c>
      <c r="J99" s="88"/>
      <c r="K99" s="87">
        <f t="shared" si="12"/>
        <v>0</v>
      </c>
      <c r="L99" s="86"/>
      <c r="M99" s="89" t="str">
        <f>IF($L99="","",VLOOKUP($L99,Ref!$D:$J,7,0))</f>
        <v/>
      </c>
      <c r="N99" s="90">
        <f>SUMIF(Ref!$D:$D,'подбор радиатора TESI'!$L:$L,Ref!$E:$E)</f>
        <v>0</v>
      </c>
      <c r="O99" s="86"/>
      <c r="P99" s="90">
        <f>SUMIF(Ref!$F:$F,'подбор радиатора TESI'!$O:$O,Ref!$G:$G)</f>
        <v>0</v>
      </c>
      <c r="Q99" s="88"/>
      <c r="R99" s="90">
        <f>SUMIF(pricelist!$W:$W,'подбор радиатора TESI'!$AA:$AA,pricelist!$K:$K)*$J99</f>
        <v>0</v>
      </c>
      <c r="S99" s="90">
        <f ca="1">SUMIF(pricelist!$W:$W,$AA:$AA,INDIRECT($S$12&amp;$S$14))*$J99</f>
        <v>0</v>
      </c>
      <c r="T99" s="92">
        <f t="shared" si="9"/>
        <v>0</v>
      </c>
      <c r="U99" s="86"/>
      <c r="V99" s="90">
        <f>SUMIF(Ref!$H:$H,'подбор радиатора TESI'!$U:$U,Ref!$I:$I)</f>
        <v>0</v>
      </c>
      <c r="W99" s="90">
        <f>(($N99*SUMIF(pricelist!$W:$W,'подбор радиатора TESI'!$AA:$AA,pricelist!$S:$S)*$J99)+$P99+IF($U99="радиусный",$V99*$J99,$V99)+IF($J99&gt;$AC99,31*1.13,0))*(1-$H$4/100)</f>
        <v>0</v>
      </c>
      <c r="X99" s="93"/>
      <c r="Y99" s="94"/>
      <c r="Z99" s="91"/>
      <c r="AA99" s="95" t="str">
        <f t="shared" si="13"/>
        <v>/</v>
      </c>
      <c r="AB99" s="95" t="str">
        <f t="shared" si="13"/>
        <v>/</v>
      </c>
      <c r="AC99" s="95">
        <f>SUMIF(Ref!$R:$R,'подбор радиатора TESI'!$AB:$AB,Ref!$Q:$Q)</f>
        <v>0</v>
      </c>
      <c r="AD99" s="95">
        <f t="shared" si="14"/>
        <v>1</v>
      </c>
      <c r="AE99" s="96"/>
      <c r="AF99" s="97"/>
    </row>
    <row r="100" spans="1:32" s="85" customFormat="1" ht="16.5">
      <c r="A100" s="82" t="str">
        <f t="shared" si="10"/>
        <v/>
      </c>
      <c r="B100" s="83" t="str">
        <f>IF($Z100="",IF($G100="","","RR"&amp;LEFT($G100,1)&amp;$H100&amp;IF($J100&lt;=9,"0"&amp;$J100,$J100)&amp;$L100&amp;"A4"&amp;LEFT($O100,2)&amp;"N"),VLOOKUP($Z100,Ref!$AE:$AG,3,0)&amp;$L100)</f>
        <v/>
      </c>
      <c r="C100" s="83" t="str">
        <f t="shared" si="11"/>
        <v/>
      </c>
      <c r="D100" s="82" t="str">
        <f t="shared" si="8"/>
        <v/>
      </c>
      <c r="E100" s="84" t="str">
        <f>IF($Z100="",IF($G100="","",$D100*$W100*$K$1),VLOOKUP($Z100,Ref!$AE:$AG,2,0)*$Q100*$K$1*(1-$H$4/100))</f>
        <v/>
      </c>
      <c r="G100" s="86"/>
      <c r="H100" s="86"/>
      <c r="I100" s="87">
        <f>SUMIF(pricelist!$W:$W,'подбор радиатора TESI'!$AA100,pricelist!$J:$J)</f>
        <v>0</v>
      </c>
      <c r="J100" s="88"/>
      <c r="K100" s="87">
        <f t="shared" si="12"/>
        <v>0</v>
      </c>
      <c r="L100" s="86"/>
      <c r="M100" s="89" t="str">
        <f>IF($L100="","",VLOOKUP($L100,Ref!$D:$J,7,0))</f>
        <v/>
      </c>
      <c r="N100" s="90">
        <f>SUMIF(Ref!$D:$D,'подбор радиатора TESI'!$L:$L,Ref!$E:$E)</f>
        <v>0</v>
      </c>
      <c r="O100" s="86"/>
      <c r="P100" s="90">
        <f>SUMIF(Ref!$F:$F,'подбор радиатора TESI'!$O:$O,Ref!$G:$G)</f>
        <v>0</v>
      </c>
      <c r="Q100" s="88"/>
      <c r="R100" s="90">
        <f>SUMIF(pricelist!$W:$W,'подбор радиатора TESI'!$AA:$AA,pricelist!$K:$K)*$J100</f>
        <v>0</v>
      </c>
      <c r="S100" s="90">
        <f ca="1">SUMIF(pricelist!$W:$W,$AA:$AA,INDIRECT($S$12&amp;$S$14))*$J100</f>
        <v>0</v>
      </c>
      <c r="T100" s="92">
        <f t="shared" si="9"/>
        <v>0</v>
      </c>
      <c r="U100" s="86"/>
      <c r="V100" s="90">
        <f>SUMIF(Ref!$H:$H,'подбор радиатора TESI'!$U:$U,Ref!$I:$I)</f>
        <v>0</v>
      </c>
      <c r="W100" s="90">
        <f>(($N100*SUMIF(pricelist!$W:$W,'подбор радиатора TESI'!$AA:$AA,pricelist!$S:$S)*$J100)+$P100+IF($U100="радиусный",$V100*$J100,$V100)+IF($J100&gt;$AC100,31*1.13,0))*(1-$H$4/100)</f>
        <v>0</v>
      </c>
      <c r="X100" s="93"/>
      <c r="Y100" s="94"/>
      <c r="Z100" s="91"/>
      <c r="AA100" s="95" t="str">
        <f t="shared" si="13"/>
        <v>/</v>
      </c>
      <c r="AB100" s="95" t="str">
        <f t="shared" si="13"/>
        <v>/</v>
      </c>
      <c r="AC100" s="95">
        <f>SUMIF(Ref!$R:$R,'подбор радиатора TESI'!$AB:$AB,Ref!$Q:$Q)</f>
        <v>0</v>
      </c>
      <c r="AD100" s="95">
        <f t="shared" si="14"/>
        <v>1</v>
      </c>
      <c r="AE100" s="96"/>
      <c r="AF100" s="97"/>
    </row>
    <row r="101" spans="1:32" s="85" customFormat="1" ht="16.5">
      <c r="A101" s="82" t="str">
        <f t="shared" si="10"/>
        <v/>
      </c>
      <c r="B101" s="83" t="str">
        <f>IF($Z101="",IF($G101="","","RR"&amp;LEFT($G101,1)&amp;$H101&amp;IF($J101&lt;=9,"0"&amp;$J101,$J101)&amp;$L101&amp;"A4"&amp;LEFT($O101,2)&amp;"N"),VLOOKUP($Z101,Ref!$AE:$AG,3,0)&amp;$L101)</f>
        <v/>
      </c>
      <c r="C101" s="83" t="str">
        <f t="shared" si="11"/>
        <v/>
      </c>
      <c r="D101" s="82" t="str">
        <f t="shared" si="8"/>
        <v/>
      </c>
      <c r="E101" s="84" t="str">
        <f>IF($Z101="",IF($G101="","",$D101*$W101*$K$1),VLOOKUP($Z101,Ref!$AE:$AG,2,0)*$Q101*$K$1*(1-$H$4/100))</f>
        <v/>
      </c>
      <c r="G101" s="86"/>
      <c r="H101" s="86"/>
      <c r="I101" s="87">
        <f>SUMIF(pricelist!$W:$W,'подбор радиатора TESI'!$AA101,pricelist!$J:$J)</f>
        <v>0</v>
      </c>
      <c r="J101" s="88"/>
      <c r="K101" s="87">
        <f t="shared" si="12"/>
        <v>0</v>
      </c>
      <c r="L101" s="86"/>
      <c r="M101" s="89" t="str">
        <f>IF($L101="","",VLOOKUP($L101,Ref!$D:$J,7,0))</f>
        <v/>
      </c>
      <c r="N101" s="90">
        <f>SUMIF(Ref!$D:$D,'подбор радиатора TESI'!$L:$L,Ref!$E:$E)</f>
        <v>0</v>
      </c>
      <c r="O101" s="86"/>
      <c r="P101" s="90">
        <f>SUMIF(Ref!$F:$F,'подбор радиатора TESI'!$O:$O,Ref!$G:$G)</f>
        <v>0</v>
      </c>
      <c r="Q101" s="88"/>
      <c r="R101" s="90">
        <f>SUMIF(pricelist!$W:$W,'подбор радиатора TESI'!$AA:$AA,pricelist!$K:$K)*$J101</f>
        <v>0</v>
      </c>
      <c r="S101" s="90">
        <f ca="1">SUMIF(pricelist!$W:$W,$AA:$AA,INDIRECT($S$12&amp;$S$14))*$J101</f>
        <v>0</v>
      </c>
      <c r="T101" s="92">
        <f t="shared" si="9"/>
        <v>0</v>
      </c>
      <c r="U101" s="86"/>
      <c r="V101" s="90">
        <f>SUMIF(Ref!$H:$H,'подбор радиатора TESI'!$U:$U,Ref!$I:$I)</f>
        <v>0</v>
      </c>
      <c r="W101" s="90">
        <f>(($N101*SUMIF(pricelist!$W:$W,'подбор радиатора TESI'!$AA:$AA,pricelist!$S:$S)*$J101)+$P101+IF($U101="радиусный",$V101*$J101,$V101)+IF($J101&gt;$AC101,31*1.13,0))*(1-$H$4/100)</f>
        <v>0</v>
      </c>
      <c r="X101" s="93"/>
      <c r="Y101" s="94"/>
      <c r="Z101" s="91"/>
      <c r="AA101" s="95" t="str">
        <f t="shared" si="13"/>
        <v>/</v>
      </c>
      <c r="AB101" s="95" t="str">
        <f t="shared" si="13"/>
        <v>/</v>
      </c>
      <c r="AC101" s="95">
        <f>SUMIF(Ref!$R:$R,'подбор радиатора TESI'!$AB:$AB,Ref!$Q:$Q)</f>
        <v>0</v>
      </c>
      <c r="AD101" s="95">
        <f t="shared" si="14"/>
        <v>1</v>
      </c>
      <c r="AE101" s="96"/>
      <c r="AF101" s="97"/>
    </row>
    <row r="102" spans="1:32" s="85" customFormat="1" ht="16.5">
      <c r="A102" s="82" t="str">
        <f t="shared" si="10"/>
        <v/>
      </c>
      <c r="B102" s="83" t="str">
        <f>IF($Z102="",IF($G102="","","RR"&amp;LEFT($G102,1)&amp;$H102&amp;IF($J102&lt;=9,"0"&amp;$J102,$J102)&amp;$L102&amp;"A4"&amp;LEFT($O102,2)&amp;"N"),VLOOKUP($Z102,Ref!$AE:$AG,3,0)&amp;$L102)</f>
        <v/>
      </c>
      <c r="C102" s="83" t="str">
        <f t="shared" si="11"/>
        <v/>
      </c>
      <c r="D102" s="82" t="str">
        <f t="shared" si="8"/>
        <v/>
      </c>
      <c r="E102" s="84" t="str">
        <f>IF($Z102="",IF($G102="","",$D102*$W102*$K$1),VLOOKUP($Z102,Ref!$AE:$AG,2,0)*$Q102*$K$1*(1-$H$4/100))</f>
        <v/>
      </c>
      <c r="G102" s="86"/>
      <c r="H102" s="86"/>
      <c r="I102" s="87">
        <f>SUMIF(pricelist!$W:$W,'подбор радиатора TESI'!$AA102,pricelist!$J:$J)</f>
        <v>0</v>
      </c>
      <c r="J102" s="88"/>
      <c r="K102" s="87">
        <f t="shared" si="12"/>
        <v>0</v>
      </c>
      <c r="L102" s="86"/>
      <c r="M102" s="89" t="str">
        <f>IF($L102="","",VLOOKUP($L102,Ref!$D:$J,7,0))</f>
        <v/>
      </c>
      <c r="N102" s="90">
        <f>SUMIF(Ref!$D:$D,'подбор радиатора TESI'!$L:$L,Ref!$E:$E)</f>
        <v>0</v>
      </c>
      <c r="O102" s="86"/>
      <c r="P102" s="90">
        <f>SUMIF(Ref!$F:$F,'подбор радиатора TESI'!$O:$O,Ref!$G:$G)</f>
        <v>0</v>
      </c>
      <c r="Q102" s="88"/>
      <c r="R102" s="90">
        <f>SUMIF(pricelist!$W:$W,'подбор радиатора TESI'!$AA:$AA,pricelist!$K:$K)*$J102</f>
        <v>0</v>
      </c>
      <c r="S102" s="90">
        <f ca="1">SUMIF(pricelist!$W:$W,$AA:$AA,INDIRECT($S$12&amp;$S$14))*$J102</f>
        <v>0</v>
      </c>
      <c r="T102" s="92">
        <f t="shared" si="9"/>
        <v>0</v>
      </c>
      <c r="U102" s="86"/>
      <c r="V102" s="90">
        <f>SUMIF(Ref!$H:$H,'подбор радиатора TESI'!$U:$U,Ref!$I:$I)</f>
        <v>0</v>
      </c>
      <c r="W102" s="90">
        <f>(($N102*SUMIF(pricelist!$W:$W,'подбор радиатора TESI'!$AA:$AA,pricelist!$S:$S)*$J102)+$P102+IF($U102="радиусный",$V102*$J102,$V102)+IF($J102&gt;$AC102,31*1.13,0))*(1-$H$4/100)</f>
        <v>0</v>
      </c>
      <c r="X102" s="93"/>
      <c r="Y102" s="94"/>
      <c r="Z102" s="91"/>
      <c r="AA102" s="95" t="str">
        <f t="shared" si="13"/>
        <v>/</v>
      </c>
      <c r="AB102" s="95" t="str">
        <f t="shared" si="13"/>
        <v>/</v>
      </c>
      <c r="AC102" s="95">
        <f>SUMIF(Ref!$R:$R,'подбор радиатора TESI'!$AB:$AB,Ref!$Q:$Q)</f>
        <v>0</v>
      </c>
      <c r="AD102" s="95">
        <f t="shared" si="14"/>
        <v>1</v>
      </c>
      <c r="AE102" s="96"/>
      <c r="AF102" s="97"/>
    </row>
    <row r="103" spans="1:32" s="85" customFormat="1" ht="16.5">
      <c r="A103" s="82" t="str">
        <f t="shared" si="10"/>
        <v/>
      </c>
      <c r="B103" s="83" t="str">
        <f>IF($Z103="",IF($G103="","","RR"&amp;LEFT($G103,1)&amp;$H103&amp;IF($J103&lt;=9,"0"&amp;$J103,$J103)&amp;$L103&amp;"A4"&amp;LEFT($O103,2)&amp;"N"),VLOOKUP($Z103,Ref!$AE:$AG,3,0)&amp;$L103)</f>
        <v/>
      </c>
      <c r="C103" s="83" t="str">
        <f t="shared" si="11"/>
        <v/>
      </c>
      <c r="D103" s="82" t="str">
        <f t="shared" si="8"/>
        <v/>
      </c>
      <c r="E103" s="84" t="str">
        <f>IF($Z103="",IF($G103="","",$D103*$W103*$K$1),VLOOKUP($Z103,Ref!$AE:$AG,2,0)*$Q103*$K$1*(1-$H$4/100))</f>
        <v/>
      </c>
      <c r="G103" s="86"/>
      <c r="H103" s="86"/>
      <c r="I103" s="87">
        <f>SUMIF(pricelist!$W:$W,'подбор радиатора TESI'!$AA103,pricelist!$J:$J)</f>
        <v>0</v>
      </c>
      <c r="J103" s="88"/>
      <c r="K103" s="87">
        <f t="shared" si="12"/>
        <v>0</v>
      </c>
      <c r="L103" s="86"/>
      <c r="M103" s="89" t="str">
        <f>IF($L103="","",VLOOKUP($L103,Ref!$D:$J,7,0))</f>
        <v/>
      </c>
      <c r="N103" s="90">
        <f>SUMIF(Ref!$D:$D,'подбор радиатора TESI'!$L:$L,Ref!$E:$E)</f>
        <v>0</v>
      </c>
      <c r="O103" s="86"/>
      <c r="P103" s="90">
        <f>SUMIF(Ref!$F:$F,'подбор радиатора TESI'!$O:$O,Ref!$G:$G)</f>
        <v>0</v>
      </c>
      <c r="Q103" s="88"/>
      <c r="R103" s="90">
        <f>SUMIF(pricelist!$W:$W,'подбор радиатора TESI'!$AA:$AA,pricelist!$K:$K)*$J103</f>
        <v>0</v>
      </c>
      <c r="S103" s="90">
        <f ca="1">SUMIF(pricelist!$W:$W,$AA:$AA,INDIRECT($S$12&amp;$S$14))*$J103</f>
        <v>0</v>
      </c>
      <c r="T103" s="92">
        <f t="shared" si="9"/>
        <v>0</v>
      </c>
      <c r="U103" s="86"/>
      <c r="V103" s="90">
        <f>SUMIF(Ref!$H:$H,'подбор радиатора TESI'!$U:$U,Ref!$I:$I)</f>
        <v>0</v>
      </c>
      <c r="W103" s="90">
        <f>(($N103*SUMIF(pricelist!$W:$W,'подбор радиатора TESI'!$AA:$AA,pricelist!$S:$S)*$J103)+$P103+IF($U103="радиусный",$V103*$J103,$V103)+IF($J103&gt;$AC103,31*1.13,0))*(1-$H$4/100)</f>
        <v>0</v>
      </c>
      <c r="X103" s="93"/>
      <c r="Y103" s="94"/>
      <c r="Z103" s="91"/>
      <c r="AA103" s="95" t="str">
        <f t="shared" si="13"/>
        <v>/</v>
      </c>
      <c r="AB103" s="95" t="str">
        <f t="shared" si="13"/>
        <v>/</v>
      </c>
      <c r="AC103" s="95">
        <f>SUMIF(Ref!$R:$R,'подбор радиатора TESI'!$AB:$AB,Ref!$Q:$Q)</f>
        <v>0</v>
      </c>
      <c r="AD103" s="95">
        <f t="shared" si="14"/>
        <v>1</v>
      </c>
      <c r="AE103" s="96"/>
      <c r="AF103" s="97"/>
    </row>
    <row r="104" spans="1:32" s="85" customFormat="1" ht="16.5">
      <c r="A104" s="82" t="str">
        <f t="shared" si="10"/>
        <v/>
      </c>
      <c r="B104" s="83" t="str">
        <f>IF($Z104="",IF($G104="","","RR"&amp;LEFT($G104,1)&amp;$H104&amp;IF($J104&lt;=9,"0"&amp;$J104,$J104)&amp;$L104&amp;"A4"&amp;LEFT($O104,2)&amp;"N"),VLOOKUP($Z104,Ref!$AE:$AG,3,0)&amp;$L104)</f>
        <v/>
      </c>
      <c r="C104" s="83" t="str">
        <f t="shared" si="11"/>
        <v/>
      </c>
      <c r="D104" s="82" t="str">
        <f t="shared" si="8"/>
        <v/>
      </c>
      <c r="E104" s="84" t="str">
        <f>IF($Z104="",IF($G104="","",$D104*$W104*$K$1),VLOOKUP($Z104,Ref!$AE:$AG,2,0)*$Q104*$K$1*(1-$H$4/100))</f>
        <v/>
      </c>
      <c r="G104" s="86"/>
      <c r="H104" s="86"/>
      <c r="I104" s="87">
        <f>SUMIF(pricelist!$W:$W,'подбор радиатора TESI'!$AA104,pricelist!$J:$J)</f>
        <v>0</v>
      </c>
      <c r="J104" s="88"/>
      <c r="K104" s="87">
        <f t="shared" si="12"/>
        <v>0</v>
      </c>
      <c r="L104" s="86"/>
      <c r="M104" s="89" t="str">
        <f>IF($L104="","",VLOOKUP($L104,Ref!$D:$J,7,0))</f>
        <v/>
      </c>
      <c r="N104" s="90">
        <f>SUMIF(Ref!$D:$D,'подбор радиатора TESI'!$L:$L,Ref!$E:$E)</f>
        <v>0</v>
      </c>
      <c r="O104" s="86"/>
      <c r="P104" s="90">
        <f>SUMIF(Ref!$F:$F,'подбор радиатора TESI'!$O:$O,Ref!$G:$G)</f>
        <v>0</v>
      </c>
      <c r="Q104" s="88"/>
      <c r="R104" s="90">
        <f>SUMIF(pricelist!$W:$W,'подбор радиатора TESI'!$AA:$AA,pricelist!$K:$K)*$J104</f>
        <v>0</v>
      </c>
      <c r="S104" s="90">
        <f ca="1">SUMIF(pricelist!$W:$W,$AA:$AA,INDIRECT($S$12&amp;$S$14))*$J104</f>
        <v>0</v>
      </c>
      <c r="T104" s="92">
        <f t="shared" si="9"/>
        <v>0</v>
      </c>
      <c r="U104" s="86"/>
      <c r="V104" s="90">
        <f>SUMIF(Ref!$H:$H,'подбор радиатора TESI'!$U:$U,Ref!$I:$I)</f>
        <v>0</v>
      </c>
      <c r="W104" s="90">
        <f>(($N104*SUMIF(pricelist!$W:$W,'подбор радиатора TESI'!$AA:$AA,pricelist!$S:$S)*$J104)+$P104+IF($U104="радиусный",$V104*$J104,$V104)+IF($J104&gt;$AC104,31*1.13,0))*(1-$H$4/100)</f>
        <v>0</v>
      </c>
      <c r="X104" s="93"/>
      <c r="Y104" s="94"/>
      <c r="Z104" s="91"/>
      <c r="AA104" s="95" t="str">
        <f t="shared" si="13"/>
        <v>/</v>
      </c>
      <c r="AB104" s="95" t="str">
        <f t="shared" si="13"/>
        <v>/</v>
      </c>
      <c r="AC104" s="95">
        <f>SUMIF(Ref!$R:$R,'подбор радиатора TESI'!$AB:$AB,Ref!$Q:$Q)</f>
        <v>0</v>
      </c>
      <c r="AD104" s="95">
        <f t="shared" si="14"/>
        <v>1</v>
      </c>
      <c r="AE104" s="96"/>
      <c r="AF104" s="97"/>
    </row>
    <row r="105" spans="1:32" s="85" customFormat="1" ht="16.5">
      <c r="A105" s="82" t="str">
        <f t="shared" si="10"/>
        <v/>
      </c>
      <c r="B105" s="83" t="str">
        <f>IF($Z105="",IF($G105="","","RR"&amp;LEFT($G105,1)&amp;$H105&amp;IF($J105&lt;=9,"0"&amp;$J105,$J105)&amp;$L105&amp;"A4"&amp;LEFT($O105,2)&amp;"N"),VLOOKUP($Z105,Ref!$AE:$AG,3,0)&amp;$L105)</f>
        <v/>
      </c>
      <c r="C105" s="83" t="str">
        <f t="shared" si="11"/>
        <v/>
      </c>
      <c r="D105" s="82" t="str">
        <f t="shared" si="8"/>
        <v/>
      </c>
      <c r="E105" s="84" t="str">
        <f>IF($Z105="",IF($G105="","",$D105*$W105*$K$1),VLOOKUP($Z105,Ref!$AE:$AG,2,0)*$Q105*$K$1*(1-$H$4/100))</f>
        <v/>
      </c>
      <c r="G105" s="86"/>
      <c r="H105" s="86"/>
      <c r="I105" s="87">
        <f>SUMIF(pricelist!$W:$W,'подбор радиатора TESI'!$AA105,pricelist!$J:$J)</f>
        <v>0</v>
      </c>
      <c r="J105" s="88"/>
      <c r="K105" s="87">
        <f t="shared" si="12"/>
        <v>0</v>
      </c>
      <c r="L105" s="86"/>
      <c r="M105" s="89" t="str">
        <f>IF($L105="","",VLOOKUP($L105,Ref!$D:$J,7,0))</f>
        <v/>
      </c>
      <c r="N105" s="90">
        <f>SUMIF(Ref!$D:$D,'подбор радиатора TESI'!$L:$L,Ref!$E:$E)</f>
        <v>0</v>
      </c>
      <c r="O105" s="86"/>
      <c r="P105" s="90">
        <f>SUMIF(Ref!$F:$F,'подбор радиатора TESI'!$O:$O,Ref!$G:$G)</f>
        <v>0</v>
      </c>
      <c r="Q105" s="88"/>
      <c r="R105" s="90">
        <f>SUMIF(pricelist!$W:$W,'подбор радиатора TESI'!$AA:$AA,pricelist!$K:$K)*$J105</f>
        <v>0</v>
      </c>
      <c r="S105" s="90">
        <f ca="1">SUMIF(pricelist!$W:$W,$AA:$AA,INDIRECT($S$12&amp;$S$14))*$J105</f>
        <v>0</v>
      </c>
      <c r="T105" s="92">
        <f t="shared" si="9"/>
        <v>0</v>
      </c>
      <c r="U105" s="86"/>
      <c r="V105" s="90">
        <f>SUMIF(Ref!$H:$H,'подбор радиатора TESI'!$U:$U,Ref!$I:$I)</f>
        <v>0</v>
      </c>
      <c r="W105" s="90">
        <f>(($N105*SUMIF(pricelist!$W:$W,'подбор радиатора TESI'!$AA:$AA,pricelist!$S:$S)*$J105)+$P105+IF($U105="радиусный",$V105*$J105,$V105)+IF($J105&gt;$AC105,31*1.13,0))*(1-$H$4/100)</f>
        <v>0</v>
      </c>
      <c r="X105" s="93"/>
      <c r="Y105" s="94"/>
      <c r="Z105" s="91"/>
      <c r="AA105" s="95" t="str">
        <f t="shared" si="13"/>
        <v>/</v>
      </c>
      <c r="AB105" s="95" t="str">
        <f t="shared" si="13"/>
        <v>/</v>
      </c>
      <c r="AC105" s="95">
        <f>SUMIF(Ref!$R:$R,'подбор радиатора TESI'!$AB:$AB,Ref!$Q:$Q)</f>
        <v>0</v>
      </c>
      <c r="AD105" s="95">
        <f t="shared" si="14"/>
        <v>1</v>
      </c>
      <c r="AE105" s="96"/>
      <c r="AF105" s="97"/>
    </row>
    <row r="106" spans="1:32" s="85" customFormat="1" ht="16.5">
      <c r="A106" s="82" t="str">
        <f t="shared" si="10"/>
        <v/>
      </c>
      <c r="B106" s="83" t="str">
        <f>IF($Z106="",IF($G106="","","RR"&amp;LEFT($G106,1)&amp;$H106&amp;IF($J106&lt;=9,"0"&amp;$J106,$J106)&amp;$L106&amp;"A4"&amp;LEFT($O106,2)&amp;"N"),VLOOKUP($Z106,Ref!$AE:$AG,3,0)&amp;$L106)</f>
        <v/>
      </c>
      <c r="C106" s="83" t="str">
        <f t="shared" si="11"/>
        <v/>
      </c>
      <c r="D106" s="82" t="str">
        <f t="shared" si="8"/>
        <v/>
      </c>
      <c r="E106" s="84" t="str">
        <f>IF($Z106="",IF($G106="","",$D106*$W106*$K$1),VLOOKUP($Z106,Ref!$AE:$AG,2,0)*$Q106*$K$1*(1-$H$4/100))</f>
        <v/>
      </c>
      <c r="G106" s="86"/>
      <c r="H106" s="86"/>
      <c r="I106" s="87">
        <f>SUMIF(pricelist!$W:$W,'подбор радиатора TESI'!$AA106,pricelist!$J:$J)</f>
        <v>0</v>
      </c>
      <c r="J106" s="88"/>
      <c r="K106" s="87">
        <f t="shared" si="12"/>
        <v>0</v>
      </c>
      <c r="L106" s="86"/>
      <c r="M106" s="89" t="str">
        <f>IF($L106="","",VLOOKUP($L106,Ref!$D:$J,7,0))</f>
        <v/>
      </c>
      <c r="N106" s="90">
        <f>SUMIF(Ref!$D:$D,'подбор радиатора TESI'!$L:$L,Ref!$E:$E)</f>
        <v>0</v>
      </c>
      <c r="O106" s="86"/>
      <c r="P106" s="90">
        <f>SUMIF(Ref!$F:$F,'подбор радиатора TESI'!$O:$O,Ref!$G:$G)</f>
        <v>0</v>
      </c>
      <c r="Q106" s="88"/>
      <c r="R106" s="90">
        <f>SUMIF(pricelist!$W:$W,'подбор радиатора TESI'!$AA:$AA,pricelist!$K:$K)*$J106</f>
        <v>0</v>
      </c>
      <c r="S106" s="90">
        <f ca="1">SUMIF(pricelist!$W:$W,$AA:$AA,INDIRECT($S$12&amp;$S$14))*$J106</f>
        <v>0</v>
      </c>
      <c r="T106" s="92">
        <f t="shared" si="9"/>
        <v>0</v>
      </c>
      <c r="U106" s="86"/>
      <c r="V106" s="90">
        <f>SUMIF(Ref!$H:$H,'подбор радиатора TESI'!$U:$U,Ref!$I:$I)</f>
        <v>0</v>
      </c>
      <c r="W106" s="90">
        <f>(($N106*SUMIF(pricelist!$W:$W,'подбор радиатора TESI'!$AA:$AA,pricelist!$S:$S)*$J106)+$P106+IF($U106="радиусный",$V106*$J106,$V106)+IF($J106&gt;$AC106,31*1.13,0))*(1-$H$4/100)</f>
        <v>0</v>
      </c>
      <c r="X106" s="93"/>
      <c r="Y106" s="94"/>
      <c r="Z106" s="91"/>
      <c r="AA106" s="95" t="str">
        <f t="shared" si="13"/>
        <v>/</v>
      </c>
      <c r="AB106" s="95" t="str">
        <f t="shared" si="13"/>
        <v>/</v>
      </c>
      <c r="AC106" s="95">
        <f>SUMIF(Ref!$R:$R,'подбор радиатора TESI'!$AB:$AB,Ref!$Q:$Q)</f>
        <v>0</v>
      </c>
      <c r="AD106" s="95">
        <f t="shared" si="14"/>
        <v>1</v>
      </c>
      <c r="AE106" s="96"/>
      <c r="AF106" s="97"/>
    </row>
    <row r="107" spans="1:32" s="85" customFormat="1" ht="16.5">
      <c r="A107" s="82" t="str">
        <f t="shared" si="10"/>
        <v/>
      </c>
      <c r="B107" s="83" t="str">
        <f>IF($Z107="",IF($G107="","","RR"&amp;LEFT($G107,1)&amp;$H107&amp;IF($J107&lt;=9,"0"&amp;$J107,$J107)&amp;$L107&amp;"A4"&amp;LEFT($O107,2)&amp;"N"),VLOOKUP($Z107,Ref!$AE:$AG,3,0)&amp;$L107)</f>
        <v/>
      </c>
      <c r="C107" s="83" t="str">
        <f t="shared" si="11"/>
        <v/>
      </c>
      <c r="D107" s="82" t="str">
        <f t="shared" si="8"/>
        <v/>
      </c>
      <c r="E107" s="84" t="str">
        <f>IF($Z107="",IF($G107="","",$D107*$W107*$K$1),VLOOKUP($Z107,Ref!$AE:$AG,2,0)*$Q107*$K$1*(1-$H$4/100))</f>
        <v/>
      </c>
      <c r="G107" s="86"/>
      <c r="H107" s="86"/>
      <c r="I107" s="87">
        <f>SUMIF(pricelist!$W:$W,'подбор радиатора TESI'!$AA107,pricelist!$J:$J)</f>
        <v>0</v>
      </c>
      <c r="J107" s="88"/>
      <c r="K107" s="87">
        <f t="shared" si="12"/>
        <v>0</v>
      </c>
      <c r="L107" s="86"/>
      <c r="M107" s="89" t="str">
        <f>IF($L107="","",VLOOKUP($L107,Ref!$D:$J,7,0))</f>
        <v/>
      </c>
      <c r="N107" s="90">
        <f>SUMIF(Ref!$D:$D,'подбор радиатора TESI'!$L:$L,Ref!$E:$E)</f>
        <v>0</v>
      </c>
      <c r="O107" s="86"/>
      <c r="P107" s="90">
        <f>SUMIF(Ref!$F:$F,'подбор радиатора TESI'!$O:$O,Ref!$G:$G)</f>
        <v>0</v>
      </c>
      <c r="Q107" s="88"/>
      <c r="R107" s="90">
        <f>SUMIF(pricelist!$W:$W,'подбор радиатора TESI'!$AA:$AA,pricelist!$K:$K)*$J107</f>
        <v>0</v>
      </c>
      <c r="S107" s="90">
        <f ca="1">SUMIF(pricelist!$W:$W,$AA:$AA,INDIRECT($S$12&amp;$S$14))*$J107</f>
        <v>0</v>
      </c>
      <c r="T107" s="92">
        <f t="shared" si="9"/>
        <v>0</v>
      </c>
      <c r="U107" s="86"/>
      <c r="V107" s="90">
        <f>SUMIF(Ref!$H:$H,'подбор радиатора TESI'!$U:$U,Ref!$I:$I)</f>
        <v>0</v>
      </c>
      <c r="W107" s="90">
        <f>(($N107*SUMIF(pricelist!$W:$W,'подбор радиатора TESI'!$AA:$AA,pricelist!$S:$S)*$J107)+$P107+IF($U107="радиусный",$V107*$J107,$V107)+IF($J107&gt;$AC107,31*1.13,0))*(1-$H$4/100)</f>
        <v>0</v>
      </c>
      <c r="X107" s="93"/>
      <c r="Y107" s="94"/>
      <c r="Z107" s="91"/>
      <c r="AA107" s="95" t="str">
        <f t="shared" si="13"/>
        <v>/</v>
      </c>
      <c r="AB107" s="95" t="str">
        <f t="shared" si="13"/>
        <v>/</v>
      </c>
      <c r="AC107" s="95">
        <f>SUMIF(Ref!$R:$R,'подбор радиатора TESI'!$AB:$AB,Ref!$Q:$Q)</f>
        <v>0</v>
      </c>
      <c r="AD107" s="95">
        <f t="shared" si="14"/>
        <v>1</v>
      </c>
      <c r="AE107" s="96"/>
      <c r="AF107" s="97"/>
    </row>
    <row r="108" spans="1:32" s="85" customFormat="1" ht="16.5">
      <c r="A108" s="82" t="str">
        <f t="shared" si="10"/>
        <v/>
      </c>
      <c r="B108" s="83" t="str">
        <f>IF($Z108="",IF($G108="","","RR"&amp;LEFT($G108,1)&amp;$H108&amp;IF($J108&lt;=9,"0"&amp;$J108,$J108)&amp;$L108&amp;"A4"&amp;LEFT($O108,2)&amp;"N"),VLOOKUP($Z108,Ref!$AE:$AG,3,0)&amp;$L108)</f>
        <v/>
      </c>
      <c r="C108" s="83" t="str">
        <f t="shared" si="11"/>
        <v/>
      </c>
      <c r="D108" s="82" t="str">
        <f t="shared" si="8"/>
        <v/>
      </c>
      <c r="E108" s="84" t="str">
        <f>IF($Z108="",IF($G108="","",$D108*$W108*$K$1),VLOOKUP($Z108,Ref!$AE:$AG,2,0)*$Q108*$K$1*(1-$H$4/100))</f>
        <v/>
      </c>
      <c r="G108" s="86"/>
      <c r="H108" s="86"/>
      <c r="I108" s="87">
        <f>SUMIF(pricelist!$W:$W,'подбор радиатора TESI'!$AA108,pricelist!$J:$J)</f>
        <v>0</v>
      </c>
      <c r="J108" s="88"/>
      <c r="K108" s="87">
        <f t="shared" si="12"/>
        <v>0</v>
      </c>
      <c r="L108" s="86"/>
      <c r="M108" s="89" t="str">
        <f>IF($L108="","",VLOOKUP($L108,Ref!$D:$J,7,0))</f>
        <v/>
      </c>
      <c r="N108" s="90">
        <f>SUMIF(Ref!$D:$D,'подбор радиатора TESI'!$L:$L,Ref!$E:$E)</f>
        <v>0</v>
      </c>
      <c r="O108" s="86"/>
      <c r="P108" s="90">
        <f>SUMIF(Ref!$F:$F,'подбор радиатора TESI'!$O:$O,Ref!$G:$G)</f>
        <v>0</v>
      </c>
      <c r="Q108" s="88"/>
      <c r="R108" s="90">
        <f>SUMIF(pricelist!$W:$W,'подбор радиатора TESI'!$AA:$AA,pricelist!$K:$K)*$J108</f>
        <v>0</v>
      </c>
      <c r="S108" s="90">
        <f ca="1">SUMIF(pricelist!$W:$W,$AA:$AA,INDIRECT($S$12&amp;$S$14))*$J108</f>
        <v>0</v>
      </c>
      <c r="T108" s="92">
        <f t="shared" si="9"/>
        <v>0</v>
      </c>
      <c r="U108" s="86"/>
      <c r="V108" s="90">
        <f>SUMIF(Ref!$H:$H,'подбор радиатора TESI'!$U:$U,Ref!$I:$I)</f>
        <v>0</v>
      </c>
      <c r="W108" s="90">
        <f>(($N108*SUMIF(pricelist!$W:$W,'подбор радиатора TESI'!$AA:$AA,pricelist!$S:$S)*$J108)+$P108+IF($U108="радиусный",$V108*$J108,$V108)+IF($J108&gt;$AC108,31*1.13,0))*(1-$H$4/100)</f>
        <v>0</v>
      </c>
      <c r="X108" s="93"/>
      <c r="Y108" s="94"/>
      <c r="Z108" s="91"/>
      <c r="AA108" s="95" t="str">
        <f t="shared" si="13"/>
        <v>/</v>
      </c>
      <c r="AB108" s="95" t="str">
        <f t="shared" si="13"/>
        <v>/</v>
      </c>
      <c r="AC108" s="95">
        <f>SUMIF(Ref!$R:$R,'подбор радиатора TESI'!$AB:$AB,Ref!$Q:$Q)</f>
        <v>0</v>
      </c>
      <c r="AD108" s="95">
        <f t="shared" si="14"/>
        <v>1</v>
      </c>
      <c r="AE108" s="96"/>
      <c r="AF108" s="97"/>
    </row>
    <row r="109" spans="1:32" s="85" customFormat="1" ht="16.5">
      <c r="A109" s="82" t="str">
        <f t="shared" si="10"/>
        <v/>
      </c>
      <c r="B109" s="83" t="str">
        <f>IF($Z109="",IF($G109="","","RR"&amp;LEFT($G109,1)&amp;$H109&amp;IF($J109&lt;=9,"0"&amp;$J109,$J109)&amp;$L109&amp;"A4"&amp;LEFT($O109,2)&amp;"N"),VLOOKUP($Z109,Ref!$AE:$AG,3,0)&amp;$L109)</f>
        <v/>
      </c>
      <c r="C109" s="83" t="str">
        <f t="shared" si="11"/>
        <v/>
      </c>
      <c r="D109" s="82" t="str">
        <f t="shared" si="8"/>
        <v/>
      </c>
      <c r="E109" s="84" t="str">
        <f>IF($Z109="",IF($G109="","",$D109*$W109*$K$1),VLOOKUP($Z109,Ref!$AE:$AG,2,0)*$Q109*$K$1*(1-$H$4/100))</f>
        <v/>
      </c>
      <c r="G109" s="86"/>
      <c r="H109" s="86"/>
      <c r="I109" s="87">
        <f>SUMIF(pricelist!$W:$W,'подбор радиатора TESI'!$AA109,pricelist!$J:$J)</f>
        <v>0</v>
      </c>
      <c r="J109" s="88"/>
      <c r="K109" s="87">
        <f t="shared" si="12"/>
        <v>0</v>
      </c>
      <c r="L109" s="86"/>
      <c r="M109" s="89" t="str">
        <f>IF($L109="","",VLOOKUP($L109,Ref!$D:$J,7,0))</f>
        <v/>
      </c>
      <c r="N109" s="90">
        <f>SUMIF(Ref!$D:$D,'подбор радиатора TESI'!$L:$L,Ref!$E:$E)</f>
        <v>0</v>
      </c>
      <c r="O109" s="86"/>
      <c r="P109" s="90">
        <f>SUMIF(Ref!$F:$F,'подбор радиатора TESI'!$O:$O,Ref!$G:$G)</f>
        <v>0</v>
      </c>
      <c r="Q109" s="88"/>
      <c r="R109" s="90">
        <f>SUMIF(pricelist!$W:$W,'подбор радиатора TESI'!$AA:$AA,pricelist!$K:$K)*$J109</f>
        <v>0</v>
      </c>
      <c r="S109" s="90">
        <f ca="1">SUMIF(pricelist!$W:$W,$AA:$AA,INDIRECT($S$12&amp;$S$14))*$J109</f>
        <v>0</v>
      </c>
      <c r="T109" s="92">
        <f t="shared" si="9"/>
        <v>0</v>
      </c>
      <c r="U109" s="86"/>
      <c r="V109" s="90">
        <f>SUMIF(Ref!$H:$H,'подбор радиатора TESI'!$U:$U,Ref!$I:$I)</f>
        <v>0</v>
      </c>
      <c r="W109" s="90">
        <f>(($N109*SUMIF(pricelist!$W:$W,'подбор радиатора TESI'!$AA:$AA,pricelist!$S:$S)*$J109)+$P109+IF($U109="радиусный",$V109*$J109,$V109)+IF($J109&gt;$AC109,31*1.13,0))*(1-$H$4/100)</f>
        <v>0</v>
      </c>
      <c r="X109" s="93"/>
      <c r="Y109" s="94"/>
      <c r="Z109" s="91"/>
      <c r="AA109" s="95" t="str">
        <f t="shared" si="13"/>
        <v>/</v>
      </c>
      <c r="AB109" s="95" t="str">
        <f t="shared" si="13"/>
        <v>/</v>
      </c>
      <c r="AC109" s="95">
        <f>SUMIF(Ref!$R:$R,'подбор радиатора TESI'!$AB:$AB,Ref!$Q:$Q)</f>
        <v>0</v>
      </c>
      <c r="AD109" s="95">
        <f t="shared" si="14"/>
        <v>1</v>
      </c>
      <c r="AE109" s="96"/>
      <c r="AF109" s="97"/>
    </row>
    <row r="110" spans="1:32" s="85" customFormat="1" ht="16.5">
      <c r="A110" s="82" t="str">
        <f t="shared" si="10"/>
        <v/>
      </c>
      <c r="B110" s="83" t="str">
        <f>IF($Z110="",IF($G110="","","RR"&amp;LEFT($G110,1)&amp;$H110&amp;IF($J110&lt;=9,"0"&amp;$J110,$J110)&amp;$L110&amp;"A4"&amp;LEFT($O110,2)&amp;"N"),VLOOKUP($Z110,Ref!$AE:$AG,3,0)&amp;$L110)</f>
        <v/>
      </c>
      <c r="C110" s="83" t="str">
        <f t="shared" si="11"/>
        <v/>
      </c>
      <c r="D110" s="82" t="str">
        <f t="shared" si="8"/>
        <v/>
      </c>
      <c r="E110" s="84" t="str">
        <f>IF($Z110="",IF($G110="","",$D110*$W110*$K$1),VLOOKUP($Z110,Ref!$AE:$AG,2,0)*$Q110*$K$1*(1-$H$4/100))</f>
        <v/>
      </c>
      <c r="G110" s="86"/>
      <c r="H110" s="86"/>
      <c r="I110" s="87">
        <f>SUMIF(pricelist!$W:$W,'подбор радиатора TESI'!$AA110,pricelist!$J:$J)</f>
        <v>0</v>
      </c>
      <c r="J110" s="88"/>
      <c r="K110" s="87">
        <f t="shared" si="12"/>
        <v>0</v>
      </c>
      <c r="L110" s="86"/>
      <c r="M110" s="89" t="str">
        <f>IF($L110="","",VLOOKUP($L110,Ref!$D:$J,7,0))</f>
        <v/>
      </c>
      <c r="N110" s="90">
        <f>SUMIF(Ref!$D:$D,'подбор радиатора TESI'!$L:$L,Ref!$E:$E)</f>
        <v>0</v>
      </c>
      <c r="O110" s="86"/>
      <c r="P110" s="90">
        <f>SUMIF(Ref!$F:$F,'подбор радиатора TESI'!$O:$O,Ref!$G:$G)</f>
        <v>0</v>
      </c>
      <c r="Q110" s="88"/>
      <c r="R110" s="90">
        <f>SUMIF(pricelist!$W:$W,'подбор радиатора TESI'!$AA:$AA,pricelist!$K:$K)*$J110</f>
        <v>0</v>
      </c>
      <c r="S110" s="90">
        <f ca="1">SUMIF(pricelist!$W:$W,$AA:$AA,INDIRECT($S$12&amp;$S$14))*$J110</f>
        <v>0</v>
      </c>
      <c r="T110" s="92">
        <f t="shared" si="9"/>
        <v>0</v>
      </c>
      <c r="U110" s="86"/>
      <c r="V110" s="90">
        <f>SUMIF(Ref!$H:$H,'подбор радиатора TESI'!$U:$U,Ref!$I:$I)</f>
        <v>0</v>
      </c>
      <c r="W110" s="90">
        <f>(($N110*SUMIF(pricelist!$W:$W,'подбор радиатора TESI'!$AA:$AA,pricelist!$S:$S)*$J110)+$P110+IF($U110="радиусный",$V110*$J110,$V110)+IF($J110&gt;$AC110,31*1.13,0))*(1-$H$4/100)</f>
        <v>0</v>
      </c>
      <c r="X110" s="93"/>
      <c r="Y110" s="94"/>
      <c r="Z110" s="91"/>
      <c r="AA110" s="95" t="str">
        <f t="shared" si="13"/>
        <v>/</v>
      </c>
      <c r="AB110" s="95" t="str">
        <f t="shared" si="13"/>
        <v>/</v>
      </c>
      <c r="AC110" s="95">
        <f>SUMIF(Ref!$R:$R,'подбор радиатора TESI'!$AB:$AB,Ref!$Q:$Q)</f>
        <v>0</v>
      </c>
      <c r="AD110" s="95">
        <f t="shared" si="14"/>
        <v>1</v>
      </c>
      <c r="AE110" s="96"/>
      <c r="AF110" s="97"/>
    </row>
    <row r="111" spans="1:32" s="85" customFormat="1" ht="16.5">
      <c r="A111" s="82" t="str">
        <f t="shared" si="10"/>
        <v/>
      </c>
      <c r="B111" s="83" t="str">
        <f>IF($Z111="",IF($G111="","","RR"&amp;LEFT($G111,1)&amp;$H111&amp;IF($J111&lt;=9,"0"&amp;$J111,$J111)&amp;$L111&amp;"A4"&amp;LEFT($O111,2)&amp;"N"),VLOOKUP($Z111,Ref!$AE:$AG,3,0)&amp;$L111)</f>
        <v/>
      </c>
      <c r="C111" s="83" t="str">
        <f t="shared" si="11"/>
        <v/>
      </c>
      <c r="D111" s="82" t="str">
        <f t="shared" si="8"/>
        <v/>
      </c>
      <c r="E111" s="84" t="str">
        <f>IF($Z111="",IF($G111="","",$D111*$W111*$K$1),VLOOKUP($Z111,Ref!$AE:$AG,2,0)*$Q111*$K$1*(1-$H$4/100))</f>
        <v/>
      </c>
      <c r="G111" s="86"/>
      <c r="H111" s="86"/>
      <c r="I111" s="87">
        <f>SUMIF(pricelist!$W:$W,'подбор радиатора TESI'!$AA111,pricelist!$J:$J)</f>
        <v>0</v>
      </c>
      <c r="J111" s="88"/>
      <c r="K111" s="87">
        <f t="shared" si="12"/>
        <v>0</v>
      </c>
      <c r="L111" s="86"/>
      <c r="M111" s="89" t="str">
        <f>IF($L111="","",VLOOKUP($L111,Ref!$D:$J,7,0))</f>
        <v/>
      </c>
      <c r="N111" s="90">
        <f>SUMIF(Ref!$D:$D,'подбор радиатора TESI'!$L:$L,Ref!$E:$E)</f>
        <v>0</v>
      </c>
      <c r="O111" s="86"/>
      <c r="P111" s="90">
        <f>SUMIF(Ref!$F:$F,'подбор радиатора TESI'!$O:$O,Ref!$G:$G)</f>
        <v>0</v>
      </c>
      <c r="Q111" s="88"/>
      <c r="R111" s="90">
        <f>SUMIF(pricelist!$W:$W,'подбор радиатора TESI'!$AA:$AA,pricelist!$K:$K)*$J111</f>
        <v>0</v>
      </c>
      <c r="S111" s="90">
        <f ca="1">SUMIF(pricelist!$W:$W,$AA:$AA,INDIRECT($S$12&amp;$S$14))*$J111</f>
        <v>0</v>
      </c>
      <c r="T111" s="92">
        <f t="shared" si="9"/>
        <v>0</v>
      </c>
      <c r="U111" s="86"/>
      <c r="V111" s="90">
        <f>SUMIF(Ref!$H:$H,'подбор радиатора TESI'!$U:$U,Ref!$I:$I)</f>
        <v>0</v>
      </c>
      <c r="W111" s="90">
        <f>(($N111*SUMIF(pricelist!$W:$W,'подбор радиатора TESI'!$AA:$AA,pricelist!$S:$S)*$J111)+$P111+IF($U111="радиусный",$V111*$J111,$V111)+IF($J111&gt;$AC111,31*1.13,0))*(1-$H$4/100)</f>
        <v>0</v>
      </c>
      <c r="X111" s="93"/>
      <c r="Y111" s="94"/>
      <c r="Z111" s="91"/>
      <c r="AA111" s="95" t="str">
        <f t="shared" si="13"/>
        <v>/</v>
      </c>
      <c r="AB111" s="95" t="str">
        <f t="shared" si="13"/>
        <v>/</v>
      </c>
      <c r="AC111" s="95">
        <f>SUMIF(Ref!$R:$R,'подбор радиатора TESI'!$AB:$AB,Ref!$Q:$Q)</f>
        <v>0</v>
      </c>
      <c r="AD111" s="95">
        <f t="shared" si="14"/>
        <v>1</v>
      </c>
      <c r="AE111" s="96"/>
      <c r="AF111" s="97"/>
    </row>
    <row r="112" spans="1:32" s="85" customFormat="1" ht="16.5">
      <c r="A112" s="82" t="str">
        <f t="shared" si="10"/>
        <v/>
      </c>
      <c r="B112" s="83" t="str">
        <f>IF($Z112="",IF($G112="","","RR"&amp;LEFT($G112,1)&amp;$H112&amp;IF($J112&lt;=9,"0"&amp;$J112,$J112)&amp;$L112&amp;"A4"&amp;LEFT($O112,2)&amp;"N"),VLOOKUP($Z112,Ref!$AE:$AG,3,0)&amp;$L112)</f>
        <v/>
      </c>
      <c r="C112" s="83" t="str">
        <f t="shared" si="11"/>
        <v/>
      </c>
      <c r="D112" s="82" t="str">
        <f t="shared" si="8"/>
        <v/>
      </c>
      <c r="E112" s="84" t="str">
        <f>IF($Z112="",IF($G112="","",$D112*$W112*$K$1),VLOOKUP($Z112,Ref!$AE:$AG,2,0)*$Q112*$K$1*(1-$H$4/100))</f>
        <v/>
      </c>
      <c r="G112" s="86"/>
      <c r="H112" s="86"/>
      <c r="I112" s="87">
        <f>SUMIF(pricelist!$W:$W,'подбор радиатора TESI'!$AA112,pricelist!$J:$J)</f>
        <v>0</v>
      </c>
      <c r="J112" s="88"/>
      <c r="K112" s="87">
        <f t="shared" si="12"/>
        <v>0</v>
      </c>
      <c r="L112" s="86"/>
      <c r="M112" s="89" t="str">
        <f>IF($L112="","",VLOOKUP($L112,Ref!$D:$J,7,0))</f>
        <v/>
      </c>
      <c r="N112" s="90">
        <f>SUMIF(Ref!$D:$D,'подбор радиатора TESI'!$L:$L,Ref!$E:$E)</f>
        <v>0</v>
      </c>
      <c r="O112" s="86"/>
      <c r="P112" s="90">
        <f>SUMIF(Ref!$F:$F,'подбор радиатора TESI'!$O:$O,Ref!$G:$G)</f>
        <v>0</v>
      </c>
      <c r="Q112" s="88"/>
      <c r="R112" s="90">
        <f>SUMIF(pricelist!$W:$W,'подбор радиатора TESI'!$AA:$AA,pricelist!$K:$K)*$J112</f>
        <v>0</v>
      </c>
      <c r="S112" s="90">
        <f ca="1">SUMIF(pricelist!$W:$W,$AA:$AA,INDIRECT($S$12&amp;$S$14))*$J112</f>
        <v>0</v>
      </c>
      <c r="T112" s="92">
        <f t="shared" si="9"/>
        <v>0</v>
      </c>
      <c r="U112" s="86"/>
      <c r="V112" s="90">
        <f>SUMIF(Ref!$H:$H,'подбор радиатора TESI'!$U:$U,Ref!$I:$I)</f>
        <v>0</v>
      </c>
      <c r="W112" s="90">
        <f>(($N112*SUMIF(pricelist!$W:$W,'подбор радиатора TESI'!$AA:$AA,pricelist!$S:$S)*$J112)+$P112+IF($U112="радиусный",$V112*$J112,$V112)+IF($J112&gt;$AC112,31*1.13,0))*(1-$H$4/100)</f>
        <v>0</v>
      </c>
      <c r="X112" s="93"/>
      <c r="Y112" s="94"/>
      <c r="Z112" s="91"/>
      <c r="AA112" s="95" t="str">
        <f t="shared" si="13"/>
        <v>/</v>
      </c>
      <c r="AB112" s="95" t="str">
        <f t="shared" si="13"/>
        <v>/</v>
      </c>
      <c r="AC112" s="95">
        <f>SUMIF(Ref!$R:$R,'подбор радиатора TESI'!$AB:$AB,Ref!$Q:$Q)</f>
        <v>0</v>
      </c>
      <c r="AD112" s="95">
        <f t="shared" si="14"/>
        <v>1</v>
      </c>
      <c r="AE112" s="96"/>
      <c r="AF112" s="97"/>
    </row>
    <row r="113" spans="1:32" s="85" customFormat="1" ht="16.5">
      <c r="A113" s="82" t="str">
        <f t="shared" si="10"/>
        <v/>
      </c>
      <c r="B113" s="83" t="str">
        <f>IF($Z113="",IF($G113="","","RR"&amp;LEFT($G113,1)&amp;$H113&amp;IF($J113&lt;=9,"0"&amp;$J113,$J113)&amp;$L113&amp;"A4"&amp;LEFT($O113,2)&amp;"N"),VLOOKUP($Z113,Ref!$AE:$AG,3,0)&amp;$L113)</f>
        <v/>
      </c>
      <c r="C113" s="83" t="str">
        <f t="shared" si="11"/>
        <v/>
      </c>
      <c r="D113" s="82" t="str">
        <f t="shared" si="8"/>
        <v/>
      </c>
      <c r="E113" s="84" t="str">
        <f>IF($Z113="",IF($G113="","",$D113*$W113*$K$1),VLOOKUP($Z113,Ref!$AE:$AG,2,0)*$Q113*$K$1*(1-$H$4/100))</f>
        <v/>
      </c>
      <c r="G113" s="86"/>
      <c r="H113" s="86"/>
      <c r="I113" s="87">
        <f>SUMIF(pricelist!$W:$W,'подбор радиатора TESI'!$AA113,pricelist!$J:$J)</f>
        <v>0</v>
      </c>
      <c r="J113" s="88"/>
      <c r="K113" s="87">
        <f t="shared" si="12"/>
        <v>0</v>
      </c>
      <c r="L113" s="86"/>
      <c r="M113" s="89" t="str">
        <f>IF($L113="","",VLOOKUP($L113,Ref!$D:$J,7,0))</f>
        <v/>
      </c>
      <c r="N113" s="90">
        <f>SUMIF(Ref!$D:$D,'подбор радиатора TESI'!$L:$L,Ref!$E:$E)</f>
        <v>0</v>
      </c>
      <c r="O113" s="86"/>
      <c r="P113" s="90">
        <f>SUMIF(Ref!$F:$F,'подбор радиатора TESI'!$O:$O,Ref!$G:$G)</f>
        <v>0</v>
      </c>
      <c r="Q113" s="88"/>
      <c r="R113" s="90">
        <f>SUMIF(pricelist!$W:$W,'подбор радиатора TESI'!$AA:$AA,pricelist!$K:$K)*$J113</f>
        <v>0</v>
      </c>
      <c r="S113" s="90">
        <f ca="1">SUMIF(pricelist!$W:$W,$AA:$AA,INDIRECT($S$12&amp;$S$14))*$J113</f>
        <v>0</v>
      </c>
      <c r="T113" s="92">
        <f t="shared" si="9"/>
        <v>0</v>
      </c>
      <c r="U113" s="86"/>
      <c r="V113" s="90">
        <f>SUMIF(Ref!$H:$H,'подбор радиатора TESI'!$U:$U,Ref!$I:$I)</f>
        <v>0</v>
      </c>
      <c r="W113" s="90">
        <f>(($N113*SUMIF(pricelist!$W:$W,'подбор радиатора TESI'!$AA:$AA,pricelist!$S:$S)*$J113)+$P113+IF($U113="радиусный",$V113*$J113,$V113)+IF($J113&gt;$AC113,31*1.13,0))*(1-$H$4/100)</f>
        <v>0</v>
      </c>
      <c r="X113" s="93"/>
      <c r="Y113" s="94"/>
      <c r="Z113" s="91"/>
      <c r="AA113" s="95" t="str">
        <f t="shared" si="13"/>
        <v>/</v>
      </c>
      <c r="AB113" s="95" t="str">
        <f t="shared" si="13"/>
        <v>/</v>
      </c>
      <c r="AC113" s="95">
        <f>SUMIF(Ref!$R:$R,'подбор радиатора TESI'!$AB:$AB,Ref!$Q:$Q)</f>
        <v>0</v>
      </c>
      <c r="AD113" s="95">
        <f t="shared" si="14"/>
        <v>1</v>
      </c>
      <c r="AE113" s="96"/>
      <c r="AF113" s="97"/>
    </row>
    <row r="114" spans="1:32" s="85" customFormat="1" ht="16.5">
      <c r="A114" s="82" t="str">
        <f t="shared" si="10"/>
        <v/>
      </c>
      <c r="B114" s="83" t="str">
        <f>IF($Z114="",IF($G114="","","RR"&amp;LEFT($G114,1)&amp;$H114&amp;IF($J114&lt;=9,"0"&amp;$J114,$J114)&amp;$L114&amp;"A4"&amp;LEFT($O114,2)&amp;"N"),VLOOKUP($Z114,Ref!$AE:$AG,3,0)&amp;$L114)</f>
        <v/>
      </c>
      <c r="C114" s="83" t="str">
        <f t="shared" si="11"/>
        <v/>
      </c>
      <c r="D114" s="82" t="str">
        <f t="shared" si="8"/>
        <v/>
      </c>
      <c r="E114" s="84" t="str">
        <f>IF($Z114="",IF($G114="","",$D114*$W114*$K$1),VLOOKUP($Z114,Ref!$AE:$AG,2,0)*$Q114*$K$1*(1-$H$4/100))</f>
        <v/>
      </c>
      <c r="G114" s="86"/>
      <c r="H114" s="86"/>
      <c r="I114" s="87">
        <f>SUMIF(pricelist!$W:$W,'подбор радиатора TESI'!$AA114,pricelist!$J:$J)</f>
        <v>0</v>
      </c>
      <c r="J114" s="88"/>
      <c r="K114" s="87">
        <f t="shared" si="12"/>
        <v>0</v>
      </c>
      <c r="L114" s="86"/>
      <c r="M114" s="89" t="str">
        <f>IF($L114="","",VLOOKUP($L114,Ref!$D:$J,7,0))</f>
        <v/>
      </c>
      <c r="N114" s="90">
        <f>SUMIF(Ref!$D:$D,'подбор радиатора TESI'!$L:$L,Ref!$E:$E)</f>
        <v>0</v>
      </c>
      <c r="O114" s="86"/>
      <c r="P114" s="90">
        <f>SUMIF(Ref!$F:$F,'подбор радиатора TESI'!$O:$O,Ref!$G:$G)</f>
        <v>0</v>
      </c>
      <c r="Q114" s="88"/>
      <c r="R114" s="90">
        <f>SUMIF(pricelist!$W:$W,'подбор радиатора TESI'!$AA:$AA,pricelist!$K:$K)*$J114</f>
        <v>0</v>
      </c>
      <c r="S114" s="90">
        <f ca="1">SUMIF(pricelist!$W:$W,$AA:$AA,INDIRECT($S$12&amp;$S$14))*$J114</f>
        <v>0</v>
      </c>
      <c r="T114" s="92">
        <f t="shared" si="9"/>
        <v>0</v>
      </c>
      <c r="U114" s="86"/>
      <c r="V114" s="90">
        <f>SUMIF(Ref!$H:$H,'подбор радиатора TESI'!$U:$U,Ref!$I:$I)</f>
        <v>0</v>
      </c>
      <c r="W114" s="90">
        <f>(($N114*SUMIF(pricelist!$W:$W,'подбор радиатора TESI'!$AA:$AA,pricelist!$S:$S)*$J114)+$P114+IF($U114="радиусный",$V114*$J114,$V114)+IF($J114&gt;$AC114,31*1.13,0))*(1-$H$4/100)</f>
        <v>0</v>
      </c>
      <c r="X114" s="93"/>
      <c r="Y114" s="94"/>
      <c r="Z114" s="91"/>
      <c r="AA114" s="95" t="str">
        <f t="shared" si="13"/>
        <v>/</v>
      </c>
      <c r="AB114" s="95" t="str">
        <f t="shared" si="13"/>
        <v>/</v>
      </c>
      <c r="AC114" s="95">
        <f>SUMIF(Ref!$R:$R,'подбор радиатора TESI'!$AB:$AB,Ref!$Q:$Q)</f>
        <v>0</v>
      </c>
      <c r="AD114" s="95">
        <f t="shared" si="14"/>
        <v>1</v>
      </c>
      <c r="AE114" s="96"/>
      <c r="AF114" s="97"/>
    </row>
    <row r="115" spans="1:32" s="85" customFormat="1" ht="16.5">
      <c r="A115" s="82" t="str">
        <f t="shared" si="10"/>
        <v/>
      </c>
      <c r="B115" s="83" t="str">
        <f>IF($Z115="",IF($G115="","","RR"&amp;LEFT($G115,1)&amp;$H115&amp;IF($J115&lt;=9,"0"&amp;$J115,$J115)&amp;$L115&amp;"A4"&amp;LEFT($O115,2)&amp;"N"),VLOOKUP($Z115,Ref!$AE:$AG,3,0)&amp;$L115)</f>
        <v/>
      </c>
      <c r="C115" s="83" t="str">
        <f t="shared" si="11"/>
        <v/>
      </c>
      <c r="D115" s="82" t="str">
        <f t="shared" si="8"/>
        <v/>
      </c>
      <c r="E115" s="84" t="str">
        <f>IF($Z115="",IF($G115="","",$D115*$W115*$K$1),VLOOKUP($Z115,Ref!$AE:$AG,2,0)*$Q115*$K$1*(1-$H$4/100))</f>
        <v/>
      </c>
      <c r="G115" s="86"/>
      <c r="H115" s="86"/>
      <c r="I115" s="87">
        <f>SUMIF(pricelist!$W:$W,'подбор радиатора TESI'!$AA115,pricelist!$J:$J)</f>
        <v>0</v>
      </c>
      <c r="J115" s="88"/>
      <c r="K115" s="87">
        <f t="shared" si="12"/>
        <v>0</v>
      </c>
      <c r="L115" s="86"/>
      <c r="M115" s="89" t="str">
        <f>IF($L115="","",VLOOKUP($L115,Ref!$D:$J,7,0))</f>
        <v/>
      </c>
      <c r="N115" s="90">
        <f>SUMIF(Ref!$D:$D,'подбор радиатора TESI'!$L:$L,Ref!$E:$E)</f>
        <v>0</v>
      </c>
      <c r="O115" s="86"/>
      <c r="P115" s="90">
        <f>SUMIF(Ref!$F:$F,'подбор радиатора TESI'!$O:$O,Ref!$G:$G)</f>
        <v>0</v>
      </c>
      <c r="Q115" s="88"/>
      <c r="R115" s="90">
        <f>SUMIF(pricelist!$W:$W,'подбор радиатора TESI'!$AA:$AA,pricelist!$K:$K)*$J115</f>
        <v>0</v>
      </c>
      <c r="S115" s="90">
        <f ca="1">SUMIF(pricelist!$W:$W,$AA:$AA,INDIRECT($S$12&amp;$S$14))*$J115</f>
        <v>0</v>
      </c>
      <c r="T115" s="92">
        <f t="shared" si="9"/>
        <v>0</v>
      </c>
      <c r="U115" s="86"/>
      <c r="V115" s="90">
        <f>SUMIF(Ref!$H:$H,'подбор радиатора TESI'!$U:$U,Ref!$I:$I)</f>
        <v>0</v>
      </c>
      <c r="W115" s="90">
        <f>(($N115*SUMIF(pricelist!$W:$W,'подбор радиатора TESI'!$AA:$AA,pricelist!$S:$S)*$J115)+$P115+IF($U115="радиусный",$V115*$J115,$V115)+IF($J115&gt;$AC115,31*1.13,0))*(1-$H$4/100)</f>
        <v>0</v>
      </c>
      <c r="X115" s="93"/>
      <c r="Y115" s="94"/>
      <c r="Z115" s="91"/>
      <c r="AA115" s="95" t="str">
        <f t="shared" si="13"/>
        <v>/</v>
      </c>
      <c r="AB115" s="95" t="str">
        <f t="shared" si="13"/>
        <v>/</v>
      </c>
      <c r="AC115" s="95">
        <f>SUMIF(Ref!$R:$R,'подбор радиатора TESI'!$AB:$AB,Ref!$Q:$Q)</f>
        <v>0</v>
      </c>
      <c r="AD115" s="95">
        <f t="shared" si="14"/>
        <v>1</v>
      </c>
      <c r="AE115" s="96"/>
      <c r="AF115" s="97"/>
    </row>
    <row r="116" spans="1:32" s="85" customFormat="1" ht="16.5">
      <c r="A116" s="82" t="str">
        <f t="shared" si="10"/>
        <v/>
      </c>
      <c r="B116" s="83" t="str">
        <f>IF($Z116="",IF($G116="","","RR"&amp;LEFT($G116,1)&amp;$H116&amp;IF($J116&lt;=9,"0"&amp;$J116,$J116)&amp;$L116&amp;"A4"&amp;LEFT($O116,2)&amp;"N"),VLOOKUP($Z116,Ref!$AE:$AG,3,0)&amp;$L116)</f>
        <v/>
      </c>
      <c r="C116" s="83" t="str">
        <f t="shared" si="11"/>
        <v/>
      </c>
      <c r="D116" s="82" t="str">
        <f t="shared" si="8"/>
        <v/>
      </c>
      <c r="E116" s="84" t="str">
        <f>IF($Z116="",IF($G116="","",$D116*$W116*$K$1),VLOOKUP($Z116,Ref!$AE:$AG,2,0)*$Q116*$K$1*(1-$H$4/100))</f>
        <v/>
      </c>
      <c r="G116" s="86"/>
      <c r="H116" s="86"/>
      <c r="I116" s="87">
        <f>SUMIF(pricelist!$W:$W,'подбор радиатора TESI'!$AA116,pricelist!$J:$J)</f>
        <v>0</v>
      </c>
      <c r="J116" s="88"/>
      <c r="K116" s="87">
        <f t="shared" si="12"/>
        <v>0</v>
      </c>
      <c r="L116" s="86"/>
      <c r="M116" s="89" t="str">
        <f>IF($L116="","",VLOOKUP($L116,Ref!$D:$J,7,0))</f>
        <v/>
      </c>
      <c r="N116" s="90">
        <f>SUMIF(Ref!$D:$D,'подбор радиатора TESI'!$L:$L,Ref!$E:$E)</f>
        <v>0</v>
      </c>
      <c r="O116" s="86"/>
      <c r="P116" s="90">
        <f>SUMIF(Ref!$F:$F,'подбор радиатора TESI'!$O:$O,Ref!$G:$G)</f>
        <v>0</v>
      </c>
      <c r="Q116" s="88"/>
      <c r="R116" s="90">
        <f>SUMIF(pricelist!$W:$W,'подбор радиатора TESI'!$AA:$AA,pricelist!$K:$K)*$J116</f>
        <v>0</v>
      </c>
      <c r="S116" s="90">
        <f ca="1">SUMIF(pricelist!$W:$W,$AA:$AA,INDIRECT($S$12&amp;$S$14))*$J116</f>
        <v>0</v>
      </c>
      <c r="T116" s="92">
        <f t="shared" si="9"/>
        <v>0</v>
      </c>
      <c r="U116" s="86"/>
      <c r="V116" s="90">
        <f>SUMIF(Ref!$H:$H,'подбор радиатора TESI'!$U:$U,Ref!$I:$I)</f>
        <v>0</v>
      </c>
      <c r="W116" s="90">
        <f>(($N116*SUMIF(pricelist!$W:$W,'подбор радиатора TESI'!$AA:$AA,pricelist!$S:$S)*$J116)+$P116+IF($U116="радиусный",$V116*$J116,$V116)+IF($J116&gt;$AC116,31*1.13,0))*(1-$H$4/100)</f>
        <v>0</v>
      </c>
      <c r="X116" s="93"/>
      <c r="Y116" s="94"/>
      <c r="Z116" s="91"/>
      <c r="AA116" s="95" t="str">
        <f t="shared" ref="AA116:AB179" si="15">LEFT($G116,1)&amp;"/"&amp;$H116</f>
        <v>/</v>
      </c>
      <c r="AB116" s="95" t="str">
        <f t="shared" si="15"/>
        <v>/</v>
      </c>
      <c r="AC116" s="95">
        <f>SUMIF(Ref!$R:$R,'подбор радиатора TESI'!$AB:$AB,Ref!$Q:$Q)</f>
        <v>0</v>
      </c>
      <c r="AD116" s="95">
        <f t="shared" si="14"/>
        <v>1</v>
      </c>
      <c r="AE116" s="96"/>
      <c r="AF116" s="97"/>
    </row>
    <row r="117" spans="1:32" s="85" customFormat="1" ht="16.5">
      <c r="A117" s="82" t="str">
        <f t="shared" si="10"/>
        <v/>
      </c>
      <c r="B117" s="83" t="str">
        <f>IF($Z117="",IF($G117="","","RR"&amp;LEFT($G117,1)&amp;$H117&amp;IF($J117&lt;=9,"0"&amp;$J117,$J117)&amp;$L117&amp;"A4"&amp;LEFT($O117,2)&amp;"N"),VLOOKUP($Z117,Ref!$AE:$AG,3,0)&amp;$L117)</f>
        <v/>
      </c>
      <c r="C117" s="83" t="str">
        <f t="shared" si="11"/>
        <v/>
      </c>
      <c r="D117" s="82" t="str">
        <f t="shared" si="8"/>
        <v/>
      </c>
      <c r="E117" s="84" t="str">
        <f>IF($Z117="",IF($G117="","",$D117*$W117*$K$1),VLOOKUP($Z117,Ref!$AE:$AG,2,0)*$Q117*$K$1*(1-$H$4/100))</f>
        <v/>
      </c>
      <c r="G117" s="86"/>
      <c r="H117" s="86"/>
      <c r="I117" s="87">
        <f>SUMIF(pricelist!$W:$W,'подбор радиатора TESI'!$AA117,pricelist!$J:$J)</f>
        <v>0</v>
      </c>
      <c r="J117" s="88"/>
      <c r="K117" s="87">
        <f t="shared" si="12"/>
        <v>0</v>
      </c>
      <c r="L117" s="86"/>
      <c r="M117" s="89" t="str">
        <f>IF($L117="","",VLOOKUP($L117,Ref!$D:$J,7,0))</f>
        <v/>
      </c>
      <c r="N117" s="90">
        <f>SUMIF(Ref!$D:$D,'подбор радиатора TESI'!$L:$L,Ref!$E:$E)</f>
        <v>0</v>
      </c>
      <c r="O117" s="86"/>
      <c r="P117" s="90">
        <f>SUMIF(Ref!$F:$F,'подбор радиатора TESI'!$O:$O,Ref!$G:$G)</f>
        <v>0</v>
      </c>
      <c r="Q117" s="88"/>
      <c r="R117" s="90">
        <f>SUMIF(pricelist!$W:$W,'подбор радиатора TESI'!$AA:$AA,pricelist!$K:$K)*$J117</f>
        <v>0</v>
      </c>
      <c r="S117" s="90">
        <f ca="1">SUMIF(pricelist!$W:$W,$AA:$AA,INDIRECT($S$12&amp;$S$14))*$J117</f>
        <v>0</v>
      </c>
      <c r="T117" s="92">
        <f t="shared" si="9"/>
        <v>0</v>
      </c>
      <c r="U117" s="86"/>
      <c r="V117" s="90">
        <f>SUMIF(Ref!$H:$H,'подбор радиатора TESI'!$U:$U,Ref!$I:$I)</f>
        <v>0</v>
      </c>
      <c r="W117" s="90">
        <f>(($N117*SUMIF(pricelist!$W:$W,'подбор радиатора TESI'!$AA:$AA,pricelist!$S:$S)*$J117)+$P117+IF($U117="радиусный",$V117*$J117,$V117)+IF($J117&gt;$AC117,31*1.13,0))*(1-$H$4/100)</f>
        <v>0</v>
      </c>
      <c r="X117" s="93"/>
      <c r="Y117" s="94"/>
      <c r="Z117" s="91"/>
      <c r="AA117" s="95" t="str">
        <f t="shared" si="15"/>
        <v>/</v>
      </c>
      <c r="AB117" s="95" t="str">
        <f t="shared" si="15"/>
        <v>/</v>
      </c>
      <c r="AC117" s="95">
        <f>SUMIF(Ref!$R:$R,'подбор радиатора TESI'!$AB:$AB,Ref!$Q:$Q)</f>
        <v>0</v>
      </c>
      <c r="AD117" s="95">
        <f t="shared" si="14"/>
        <v>1</v>
      </c>
      <c r="AE117" s="96"/>
      <c r="AF117" s="97"/>
    </row>
    <row r="118" spans="1:32" s="85" customFormat="1" ht="16.5">
      <c r="A118" s="82" t="str">
        <f t="shared" si="10"/>
        <v/>
      </c>
      <c r="B118" s="83" t="str">
        <f>IF($Z118="",IF($G118="","","RR"&amp;LEFT($G118,1)&amp;$H118&amp;IF($J118&lt;=9,"0"&amp;$J118,$J118)&amp;$L118&amp;"A4"&amp;LEFT($O118,2)&amp;"N"),VLOOKUP($Z118,Ref!$AE:$AG,3,0)&amp;$L118)</f>
        <v/>
      </c>
      <c r="C118" s="83" t="str">
        <f t="shared" si="11"/>
        <v/>
      </c>
      <c r="D118" s="82" t="str">
        <f t="shared" si="8"/>
        <v/>
      </c>
      <c r="E118" s="84" t="str">
        <f>IF($Z118="",IF($G118="","",$D118*$W118*$K$1),VLOOKUP($Z118,Ref!$AE:$AG,2,0)*$Q118*$K$1*(1-$H$4/100))</f>
        <v/>
      </c>
      <c r="G118" s="86"/>
      <c r="H118" s="86"/>
      <c r="I118" s="87">
        <f>SUMIF(pricelist!$W:$W,'подбор радиатора TESI'!$AA118,pricelist!$J:$J)</f>
        <v>0</v>
      </c>
      <c r="J118" s="88"/>
      <c r="K118" s="87">
        <f t="shared" si="12"/>
        <v>0</v>
      </c>
      <c r="L118" s="86"/>
      <c r="M118" s="89" t="str">
        <f>IF($L118="","",VLOOKUP($L118,Ref!$D:$J,7,0))</f>
        <v/>
      </c>
      <c r="N118" s="90">
        <f>SUMIF(Ref!$D:$D,'подбор радиатора TESI'!$L:$L,Ref!$E:$E)</f>
        <v>0</v>
      </c>
      <c r="O118" s="86"/>
      <c r="P118" s="90">
        <f>SUMIF(Ref!$F:$F,'подбор радиатора TESI'!$O:$O,Ref!$G:$G)</f>
        <v>0</v>
      </c>
      <c r="Q118" s="88"/>
      <c r="R118" s="90">
        <f>SUMIF(pricelist!$W:$W,'подбор радиатора TESI'!$AA:$AA,pricelist!$K:$K)*$J118</f>
        <v>0</v>
      </c>
      <c r="S118" s="90">
        <f ca="1">SUMIF(pricelist!$W:$W,$AA:$AA,INDIRECT($S$12&amp;$S$14))*$J118</f>
        <v>0</v>
      </c>
      <c r="T118" s="92">
        <f t="shared" si="9"/>
        <v>0</v>
      </c>
      <c r="U118" s="86"/>
      <c r="V118" s="90">
        <f>SUMIF(Ref!$H:$H,'подбор радиатора TESI'!$U:$U,Ref!$I:$I)</f>
        <v>0</v>
      </c>
      <c r="W118" s="90">
        <f>(($N118*SUMIF(pricelist!$W:$W,'подбор радиатора TESI'!$AA:$AA,pricelist!$S:$S)*$J118)+$P118+IF($U118="радиусный",$V118*$J118,$V118)+IF($J118&gt;$AC118,31*1.13,0))*(1-$H$4/100)</f>
        <v>0</v>
      </c>
      <c r="X118" s="93"/>
      <c r="Y118" s="94"/>
      <c r="Z118" s="91"/>
      <c r="AA118" s="95" t="str">
        <f t="shared" si="15"/>
        <v>/</v>
      </c>
      <c r="AB118" s="95" t="str">
        <f t="shared" si="15"/>
        <v>/</v>
      </c>
      <c r="AC118" s="95">
        <f>SUMIF(Ref!$R:$R,'подбор радиатора TESI'!$AB:$AB,Ref!$Q:$Q)</f>
        <v>0</v>
      </c>
      <c r="AD118" s="95">
        <f t="shared" si="14"/>
        <v>1</v>
      </c>
      <c r="AE118" s="96"/>
      <c r="AF118" s="97"/>
    </row>
    <row r="119" spans="1:32" s="85" customFormat="1" ht="16.5">
      <c r="A119" s="82" t="str">
        <f t="shared" si="10"/>
        <v/>
      </c>
      <c r="B119" s="83" t="str">
        <f>IF($Z119="",IF($G119="","","RR"&amp;LEFT($G119,1)&amp;$H119&amp;IF($J119&lt;=9,"0"&amp;$J119,$J119)&amp;$L119&amp;"A4"&amp;LEFT($O119,2)&amp;"N"),VLOOKUP($Z119,Ref!$AE:$AG,3,0)&amp;$L119)</f>
        <v/>
      </c>
      <c r="C119" s="83" t="str">
        <f t="shared" si="11"/>
        <v/>
      </c>
      <c r="D119" s="82" t="str">
        <f t="shared" si="8"/>
        <v/>
      </c>
      <c r="E119" s="84" t="str">
        <f>IF($Z119="",IF($G119="","",$D119*$W119*$K$1),VLOOKUP($Z119,Ref!$AE:$AG,2,0)*$Q119*$K$1*(1-$H$4/100))</f>
        <v/>
      </c>
      <c r="G119" s="86"/>
      <c r="H119" s="86"/>
      <c r="I119" s="87">
        <f>SUMIF(pricelist!$W:$W,'подбор радиатора TESI'!$AA119,pricelist!$J:$J)</f>
        <v>0</v>
      </c>
      <c r="J119" s="88"/>
      <c r="K119" s="87">
        <f t="shared" si="12"/>
        <v>0</v>
      </c>
      <c r="L119" s="86"/>
      <c r="M119" s="89" t="str">
        <f>IF($L119="","",VLOOKUP($L119,Ref!$D:$J,7,0))</f>
        <v/>
      </c>
      <c r="N119" s="90">
        <f>SUMIF(Ref!$D:$D,'подбор радиатора TESI'!$L:$L,Ref!$E:$E)</f>
        <v>0</v>
      </c>
      <c r="O119" s="86"/>
      <c r="P119" s="90">
        <f>SUMIF(Ref!$F:$F,'подбор радиатора TESI'!$O:$O,Ref!$G:$G)</f>
        <v>0</v>
      </c>
      <c r="Q119" s="88"/>
      <c r="R119" s="90">
        <f>SUMIF(pricelist!$W:$W,'подбор радиатора TESI'!$AA:$AA,pricelist!$K:$K)*$J119</f>
        <v>0</v>
      </c>
      <c r="S119" s="90">
        <f ca="1">SUMIF(pricelist!$W:$W,$AA:$AA,INDIRECT($S$12&amp;$S$14))*$J119</f>
        <v>0</v>
      </c>
      <c r="T119" s="92">
        <f t="shared" si="9"/>
        <v>0</v>
      </c>
      <c r="U119" s="86"/>
      <c r="V119" s="90">
        <f>SUMIF(Ref!$H:$H,'подбор радиатора TESI'!$U:$U,Ref!$I:$I)</f>
        <v>0</v>
      </c>
      <c r="W119" s="90">
        <f>(($N119*SUMIF(pricelist!$W:$W,'подбор радиатора TESI'!$AA:$AA,pricelist!$S:$S)*$J119)+$P119+IF($U119="радиусный",$V119*$J119,$V119)+IF($J119&gt;$AC119,31*1.13,0))*(1-$H$4/100)</f>
        <v>0</v>
      </c>
      <c r="X119" s="93"/>
      <c r="Y119" s="94"/>
      <c r="Z119" s="91"/>
      <c r="AA119" s="95" t="str">
        <f t="shared" si="15"/>
        <v>/</v>
      </c>
      <c r="AB119" s="95" t="str">
        <f t="shared" si="15"/>
        <v>/</v>
      </c>
      <c r="AC119" s="95">
        <f>SUMIF(Ref!$R:$R,'подбор радиатора TESI'!$AB:$AB,Ref!$Q:$Q)</f>
        <v>0</v>
      </c>
      <c r="AD119" s="95">
        <f t="shared" si="14"/>
        <v>1</v>
      </c>
      <c r="AE119" s="96"/>
      <c r="AF119" s="97"/>
    </row>
    <row r="120" spans="1:32" s="85" customFormat="1" ht="16.5">
      <c r="A120" s="82" t="str">
        <f t="shared" si="10"/>
        <v/>
      </c>
      <c r="B120" s="83" t="str">
        <f>IF($Z120="",IF($G120="","","RR"&amp;LEFT($G120,1)&amp;$H120&amp;IF($J120&lt;=9,"0"&amp;$J120,$J120)&amp;$L120&amp;"A4"&amp;LEFT($O120,2)&amp;"N"),VLOOKUP($Z120,Ref!$AE:$AG,3,0)&amp;$L120)</f>
        <v/>
      </c>
      <c r="C120" s="83" t="str">
        <f t="shared" si="11"/>
        <v/>
      </c>
      <c r="D120" s="82" t="str">
        <f t="shared" si="8"/>
        <v/>
      </c>
      <c r="E120" s="84" t="str">
        <f>IF($Z120="",IF($G120="","",$D120*$W120*$K$1),VLOOKUP($Z120,Ref!$AE:$AG,2,0)*$Q120*$K$1*(1-$H$4/100))</f>
        <v/>
      </c>
      <c r="G120" s="86"/>
      <c r="H120" s="86"/>
      <c r="I120" s="87">
        <f>SUMIF(pricelist!$W:$W,'подбор радиатора TESI'!$AA120,pricelist!$J:$J)</f>
        <v>0</v>
      </c>
      <c r="J120" s="88"/>
      <c r="K120" s="87">
        <f t="shared" si="12"/>
        <v>0</v>
      </c>
      <c r="L120" s="86"/>
      <c r="M120" s="89" t="str">
        <f>IF($L120="","",VLOOKUP($L120,Ref!$D:$J,7,0))</f>
        <v/>
      </c>
      <c r="N120" s="90">
        <f>SUMIF(Ref!$D:$D,'подбор радиатора TESI'!$L:$L,Ref!$E:$E)</f>
        <v>0</v>
      </c>
      <c r="O120" s="86"/>
      <c r="P120" s="90">
        <f>SUMIF(Ref!$F:$F,'подбор радиатора TESI'!$O:$O,Ref!$G:$G)</f>
        <v>0</v>
      </c>
      <c r="Q120" s="88"/>
      <c r="R120" s="90">
        <f>SUMIF(pricelist!$W:$W,'подбор радиатора TESI'!$AA:$AA,pricelist!$K:$K)*$J120</f>
        <v>0</v>
      </c>
      <c r="S120" s="90">
        <f ca="1">SUMIF(pricelist!$W:$W,$AA:$AA,INDIRECT($S$12&amp;$S$14))*$J120</f>
        <v>0</v>
      </c>
      <c r="T120" s="92">
        <f t="shared" si="9"/>
        <v>0</v>
      </c>
      <c r="U120" s="86"/>
      <c r="V120" s="90">
        <f>SUMIF(Ref!$H:$H,'подбор радиатора TESI'!$U:$U,Ref!$I:$I)</f>
        <v>0</v>
      </c>
      <c r="W120" s="90">
        <f>(($N120*SUMIF(pricelist!$W:$W,'подбор радиатора TESI'!$AA:$AA,pricelist!$S:$S)*$J120)+$P120+IF($U120="радиусный",$V120*$J120,$V120)+IF($J120&gt;$AC120,31*1.13,0))*(1-$H$4/100)</f>
        <v>0</v>
      </c>
      <c r="X120" s="93"/>
      <c r="Y120" s="94"/>
      <c r="Z120" s="91"/>
      <c r="AA120" s="95" t="str">
        <f t="shared" si="15"/>
        <v>/</v>
      </c>
      <c r="AB120" s="95" t="str">
        <f t="shared" si="15"/>
        <v>/</v>
      </c>
      <c r="AC120" s="95">
        <f>SUMIF(Ref!$R:$R,'подбор радиатора TESI'!$AB:$AB,Ref!$Q:$Q)</f>
        <v>0</v>
      </c>
      <c r="AD120" s="95">
        <f t="shared" si="14"/>
        <v>1</v>
      </c>
      <c r="AE120" s="96"/>
      <c r="AF120" s="97"/>
    </row>
    <row r="121" spans="1:32" s="85" customFormat="1" ht="16.5">
      <c r="A121" s="82" t="str">
        <f t="shared" si="10"/>
        <v/>
      </c>
      <c r="B121" s="83" t="str">
        <f>IF($Z121="",IF($G121="","","RR"&amp;LEFT($G121,1)&amp;$H121&amp;IF($J121&lt;=9,"0"&amp;$J121,$J121)&amp;$L121&amp;"A4"&amp;LEFT($O121,2)&amp;"N"),VLOOKUP($Z121,Ref!$AE:$AG,3,0)&amp;$L121)</f>
        <v/>
      </c>
      <c r="C121" s="83" t="str">
        <f t="shared" si="11"/>
        <v/>
      </c>
      <c r="D121" s="82" t="str">
        <f t="shared" si="8"/>
        <v/>
      </c>
      <c r="E121" s="84" t="str">
        <f>IF($Z121="",IF($G121="","",$D121*$W121*$K$1),VLOOKUP($Z121,Ref!$AE:$AG,2,0)*$Q121*$K$1*(1-$H$4/100))</f>
        <v/>
      </c>
      <c r="G121" s="86"/>
      <c r="H121" s="86"/>
      <c r="I121" s="87">
        <f>SUMIF(pricelist!$W:$W,'подбор радиатора TESI'!$AA121,pricelist!$J:$J)</f>
        <v>0</v>
      </c>
      <c r="J121" s="88"/>
      <c r="K121" s="87">
        <f t="shared" si="12"/>
        <v>0</v>
      </c>
      <c r="L121" s="86"/>
      <c r="M121" s="89" t="str">
        <f>IF($L121="","",VLOOKUP($L121,Ref!$D:$J,7,0))</f>
        <v/>
      </c>
      <c r="N121" s="90">
        <f>SUMIF(Ref!$D:$D,'подбор радиатора TESI'!$L:$L,Ref!$E:$E)</f>
        <v>0</v>
      </c>
      <c r="O121" s="86"/>
      <c r="P121" s="90">
        <f>SUMIF(Ref!$F:$F,'подбор радиатора TESI'!$O:$O,Ref!$G:$G)</f>
        <v>0</v>
      </c>
      <c r="Q121" s="88"/>
      <c r="R121" s="90">
        <f>SUMIF(pricelist!$W:$W,'подбор радиатора TESI'!$AA:$AA,pricelist!$K:$K)*$J121</f>
        <v>0</v>
      </c>
      <c r="S121" s="90">
        <f ca="1">SUMIF(pricelist!$W:$W,$AA:$AA,INDIRECT($S$12&amp;$S$14))*$J121</f>
        <v>0</v>
      </c>
      <c r="T121" s="92">
        <f t="shared" si="9"/>
        <v>0</v>
      </c>
      <c r="U121" s="86"/>
      <c r="V121" s="90">
        <f>SUMIF(Ref!$H:$H,'подбор радиатора TESI'!$U:$U,Ref!$I:$I)</f>
        <v>0</v>
      </c>
      <c r="W121" s="90">
        <f>(($N121*SUMIF(pricelist!$W:$W,'подбор радиатора TESI'!$AA:$AA,pricelist!$S:$S)*$J121)+$P121+IF($U121="радиусный",$V121*$J121,$V121)+IF($J121&gt;$AC121,31*1.13,0))*(1-$H$4/100)</f>
        <v>0</v>
      </c>
      <c r="X121" s="93"/>
      <c r="Y121" s="94"/>
      <c r="Z121" s="91"/>
      <c r="AA121" s="95" t="str">
        <f t="shared" si="15"/>
        <v>/</v>
      </c>
      <c r="AB121" s="95" t="str">
        <f t="shared" si="15"/>
        <v>/</v>
      </c>
      <c r="AC121" s="95">
        <f>SUMIF(Ref!$R:$R,'подбор радиатора TESI'!$AB:$AB,Ref!$Q:$Q)</f>
        <v>0</v>
      </c>
      <c r="AD121" s="95">
        <f t="shared" si="14"/>
        <v>1</v>
      </c>
      <c r="AE121" s="96"/>
      <c r="AF121" s="97"/>
    </row>
    <row r="122" spans="1:32" s="85" customFormat="1" ht="16.5">
      <c r="A122" s="82" t="str">
        <f t="shared" si="10"/>
        <v/>
      </c>
      <c r="B122" s="83" t="str">
        <f>IF($Z122="",IF($G122="","","RR"&amp;LEFT($G122,1)&amp;$H122&amp;IF($J122&lt;=9,"0"&amp;$J122,$J122)&amp;$L122&amp;"A4"&amp;LEFT($O122,2)&amp;"N"),VLOOKUP($Z122,Ref!$AE:$AG,3,0)&amp;$L122)</f>
        <v/>
      </c>
      <c r="C122" s="83" t="str">
        <f t="shared" si="11"/>
        <v/>
      </c>
      <c r="D122" s="82" t="str">
        <f t="shared" si="8"/>
        <v/>
      </c>
      <c r="E122" s="84" t="str">
        <f>IF($Z122="",IF($G122="","",$D122*$W122*$K$1),VLOOKUP($Z122,Ref!$AE:$AG,2,0)*$Q122*$K$1*(1-$H$4/100))</f>
        <v/>
      </c>
      <c r="G122" s="86"/>
      <c r="H122" s="86"/>
      <c r="I122" s="87">
        <f>SUMIF(pricelist!$W:$W,'подбор радиатора TESI'!$AA122,pricelist!$J:$J)</f>
        <v>0</v>
      </c>
      <c r="J122" s="88"/>
      <c r="K122" s="87">
        <f t="shared" si="12"/>
        <v>0</v>
      </c>
      <c r="L122" s="86"/>
      <c r="M122" s="89" t="str">
        <f>IF($L122="","",VLOOKUP($L122,Ref!$D:$J,7,0))</f>
        <v/>
      </c>
      <c r="N122" s="90">
        <f>SUMIF(Ref!$D:$D,'подбор радиатора TESI'!$L:$L,Ref!$E:$E)</f>
        <v>0</v>
      </c>
      <c r="O122" s="86"/>
      <c r="P122" s="90">
        <f>SUMIF(Ref!$F:$F,'подбор радиатора TESI'!$O:$O,Ref!$G:$G)</f>
        <v>0</v>
      </c>
      <c r="Q122" s="88"/>
      <c r="R122" s="90">
        <f>SUMIF(pricelist!$W:$W,'подбор радиатора TESI'!$AA:$AA,pricelist!$K:$K)*$J122</f>
        <v>0</v>
      </c>
      <c r="S122" s="90">
        <f ca="1">SUMIF(pricelist!$W:$W,$AA:$AA,INDIRECT($S$12&amp;$S$14))*$J122</f>
        <v>0</v>
      </c>
      <c r="T122" s="92">
        <f t="shared" si="9"/>
        <v>0</v>
      </c>
      <c r="U122" s="86"/>
      <c r="V122" s="90">
        <f>SUMIF(Ref!$H:$H,'подбор радиатора TESI'!$U:$U,Ref!$I:$I)</f>
        <v>0</v>
      </c>
      <c r="W122" s="90">
        <f>(($N122*SUMIF(pricelist!$W:$W,'подбор радиатора TESI'!$AA:$AA,pricelist!$S:$S)*$J122)+$P122+IF($U122="радиусный",$V122*$J122,$V122)+IF($J122&gt;$AC122,31*1.13,0))*(1-$H$4/100)</f>
        <v>0</v>
      </c>
      <c r="X122" s="93"/>
      <c r="Y122" s="94"/>
      <c r="Z122" s="91"/>
      <c r="AA122" s="95" t="str">
        <f t="shared" si="15"/>
        <v>/</v>
      </c>
      <c r="AB122" s="95" t="str">
        <f t="shared" si="15"/>
        <v>/</v>
      </c>
      <c r="AC122" s="95">
        <f>SUMIF(Ref!$R:$R,'подбор радиатора TESI'!$AB:$AB,Ref!$Q:$Q)</f>
        <v>0</v>
      </c>
      <c r="AD122" s="95">
        <f t="shared" si="14"/>
        <v>1</v>
      </c>
      <c r="AE122" s="96"/>
      <c r="AF122" s="97"/>
    </row>
    <row r="123" spans="1:32" s="85" customFormat="1" ht="16.5">
      <c r="A123" s="82" t="str">
        <f t="shared" si="10"/>
        <v/>
      </c>
      <c r="B123" s="83" t="str">
        <f>IF($Z123="",IF($G123="","","RR"&amp;LEFT($G123,1)&amp;$H123&amp;IF($J123&lt;=9,"0"&amp;$J123,$J123)&amp;$L123&amp;"A4"&amp;LEFT($O123,2)&amp;"N"),VLOOKUP($Z123,Ref!$AE:$AG,3,0)&amp;$L123)</f>
        <v/>
      </c>
      <c r="C123" s="83" t="str">
        <f t="shared" si="11"/>
        <v/>
      </c>
      <c r="D123" s="82" t="str">
        <f t="shared" si="8"/>
        <v/>
      </c>
      <c r="E123" s="84" t="str">
        <f>IF($Z123="",IF($G123="","",$D123*$W123*$K$1),VLOOKUP($Z123,Ref!$AE:$AG,2,0)*$Q123*$K$1*(1-$H$4/100))</f>
        <v/>
      </c>
      <c r="G123" s="86"/>
      <c r="H123" s="86"/>
      <c r="I123" s="87">
        <f>SUMIF(pricelist!$W:$W,'подбор радиатора TESI'!$AA123,pricelist!$J:$J)</f>
        <v>0</v>
      </c>
      <c r="J123" s="88"/>
      <c r="K123" s="87">
        <f t="shared" si="12"/>
        <v>0</v>
      </c>
      <c r="L123" s="86"/>
      <c r="M123" s="89" t="str">
        <f>IF($L123="","",VLOOKUP($L123,Ref!$D:$J,7,0))</f>
        <v/>
      </c>
      <c r="N123" s="90">
        <f>SUMIF(Ref!$D:$D,'подбор радиатора TESI'!$L:$L,Ref!$E:$E)</f>
        <v>0</v>
      </c>
      <c r="O123" s="86"/>
      <c r="P123" s="90">
        <f>SUMIF(Ref!$F:$F,'подбор радиатора TESI'!$O:$O,Ref!$G:$G)</f>
        <v>0</v>
      </c>
      <c r="Q123" s="88"/>
      <c r="R123" s="90">
        <f>SUMIF(pricelist!$W:$W,'подбор радиатора TESI'!$AA:$AA,pricelist!$K:$K)*$J123</f>
        <v>0</v>
      </c>
      <c r="S123" s="90">
        <f ca="1">SUMIF(pricelist!$W:$W,$AA:$AA,INDIRECT($S$12&amp;$S$14))*$J123</f>
        <v>0</v>
      </c>
      <c r="T123" s="92">
        <f t="shared" si="9"/>
        <v>0</v>
      </c>
      <c r="U123" s="86"/>
      <c r="V123" s="90">
        <f>SUMIF(Ref!$H:$H,'подбор радиатора TESI'!$U:$U,Ref!$I:$I)</f>
        <v>0</v>
      </c>
      <c r="W123" s="90">
        <f>(($N123*SUMIF(pricelist!$W:$W,'подбор радиатора TESI'!$AA:$AA,pricelist!$S:$S)*$J123)+$P123+IF($U123="радиусный",$V123*$J123,$V123)+IF($J123&gt;$AC123,31*1.13,0))*(1-$H$4/100)</f>
        <v>0</v>
      </c>
      <c r="X123" s="93"/>
      <c r="Y123" s="94"/>
      <c r="Z123" s="91"/>
      <c r="AA123" s="95" t="str">
        <f t="shared" si="15"/>
        <v>/</v>
      </c>
      <c r="AB123" s="95" t="str">
        <f t="shared" si="15"/>
        <v>/</v>
      </c>
      <c r="AC123" s="95">
        <f>SUMIF(Ref!$R:$R,'подбор радиатора TESI'!$AB:$AB,Ref!$Q:$Q)</f>
        <v>0</v>
      </c>
      <c r="AD123" s="95">
        <f t="shared" si="14"/>
        <v>1</v>
      </c>
      <c r="AE123" s="96"/>
      <c r="AF123" s="97"/>
    </row>
    <row r="124" spans="1:32" s="85" customFormat="1" ht="16.5">
      <c r="A124" s="82" t="str">
        <f t="shared" si="10"/>
        <v/>
      </c>
      <c r="B124" s="83" t="str">
        <f>IF($Z124="",IF($G124="","","RR"&amp;LEFT($G124,1)&amp;$H124&amp;IF($J124&lt;=9,"0"&amp;$J124,$J124)&amp;$L124&amp;"A4"&amp;LEFT($O124,2)&amp;"N"),VLOOKUP($Z124,Ref!$AE:$AG,3,0)&amp;$L124)</f>
        <v/>
      </c>
      <c r="C124" s="83" t="str">
        <f t="shared" si="11"/>
        <v/>
      </c>
      <c r="D124" s="82" t="str">
        <f t="shared" si="8"/>
        <v/>
      </c>
      <c r="E124" s="84" t="str">
        <f>IF($Z124="",IF($G124="","",$D124*$W124*$K$1),VLOOKUP($Z124,Ref!$AE:$AG,2,0)*$Q124*$K$1*(1-$H$4/100))</f>
        <v/>
      </c>
      <c r="G124" s="86"/>
      <c r="H124" s="86"/>
      <c r="I124" s="87">
        <f>SUMIF(pricelist!$W:$W,'подбор радиатора TESI'!$AA124,pricelist!$J:$J)</f>
        <v>0</v>
      </c>
      <c r="J124" s="88"/>
      <c r="K124" s="87">
        <f t="shared" si="12"/>
        <v>0</v>
      </c>
      <c r="L124" s="86"/>
      <c r="M124" s="89" t="str">
        <f>IF($L124="","",VLOOKUP($L124,Ref!$D:$J,7,0))</f>
        <v/>
      </c>
      <c r="N124" s="90">
        <f>SUMIF(Ref!$D:$D,'подбор радиатора TESI'!$L:$L,Ref!$E:$E)</f>
        <v>0</v>
      </c>
      <c r="O124" s="86"/>
      <c r="P124" s="90">
        <f>SUMIF(Ref!$F:$F,'подбор радиатора TESI'!$O:$O,Ref!$G:$G)</f>
        <v>0</v>
      </c>
      <c r="Q124" s="88"/>
      <c r="R124" s="90">
        <f>SUMIF(pricelist!$W:$W,'подбор радиатора TESI'!$AA:$AA,pricelist!$K:$K)*$J124</f>
        <v>0</v>
      </c>
      <c r="S124" s="90">
        <f ca="1">SUMIF(pricelist!$W:$W,$AA:$AA,INDIRECT($S$12&amp;$S$14))*$J124</f>
        <v>0</v>
      </c>
      <c r="T124" s="92">
        <f t="shared" si="9"/>
        <v>0</v>
      </c>
      <c r="U124" s="86"/>
      <c r="V124" s="90">
        <f>SUMIF(Ref!$H:$H,'подбор радиатора TESI'!$U:$U,Ref!$I:$I)</f>
        <v>0</v>
      </c>
      <c r="W124" s="90">
        <f>(($N124*SUMIF(pricelist!$W:$W,'подбор радиатора TESI'!$AA:$AA,pricelist!$S:$S)*$J124)+$P124+IF($U124="радиусный",$V124*$J124,$V124)+IF($J124&gt;$AC124,31*1.13,0))*(1-$H$4/100)</f>
        <v>0</v>
      </c>
      <c r="X124" s="93"/>
      <c r="Y124" s="94"/>
      <c r="Z124" s="91"/>
      <c r="AA124" s="95" t="str">
        <f t="shared" si="15"/>
        <v>/</v>
      </c>
      <c r="AB124" s="95" t="str">
        <f t="shared" si="15"/>
        <v>/</v>
      </c>
      <c r="AC124" s="95">
        <f>SUMIF(Ref!$R:$R,'подбор радиатора TESI'!$AB:$AB,Ref!$Q:$Q)</f>
        <v>0</v>
      </c>
      <c r="AD124" s="95">
        <f t="shared" si="14"/>
        <v>1</v>
      </c>
      <c r="AE124" s="96"/>
      <c r="AF124" s="97"/>
    </row>
    <row r="125" spans="1:32" s="85" customFormat="1" ht="16.5">
      <c r="A125" s="82" t="str">
        <f t="shared" si="10"/>
        <v/>
      </c>
      <c r="B125" s="83" t="str">
        <f>IF($Z125="",IF($G125="","","RR"&amp;LEFT($G125,1)&amp;$H125&amp;IF($J125&lt;=9,"0"&amp;$J125,$J125)&amp;$L125&amp;"A4"&amp;LEFT($O125,2)&amp;"N"),VLOOKUP($Z125,Ref!$AE:$AG,3,0)&amp;$L125)</f>
        <v/>
      </c>
      <c r="C125" s="83" t="str">
        <f t="shared" si="11"/>
        <v/>
      </c>
      <c r="D125" s="82" t="str">
        <f t="shared" si="8"/>
        <v/>
      </c>
      <c r="E125" s="84" t="str">
        <f>IF($Z125="",IF($G125="","",$D125*$W125*$K$1),VLOOKUP($Z125,Ref!$AE:$AG,2,0)*$Q125*$K$1*(1-$H$4/100))</f>
        <v/>
      </c>
      <c r="G125" s="86"/>
      <c r="H125" s="86"/>
      <c r="I125" s="87">
        <f>SUMIF(pricelist!$W:$W,'подбор радиатора TESI'!$AA125,pricelist!$J:$J)</f>
        <v>0</v>
      </c>
      <c r="J125" s="88"/>
      <c r="K125" s="87">
        <f t="shared" si="12"/>
        <v>0</v>
      </c>
      <c r="L125" s="86"/>
      <c r="M125" s="89" t="str">
        <f>IF($L125="","",VLOOKUP($L125,Ref!$D:$J,7,0))</f>
        <v/>
      </c>
      <c r="N125" s="90">
        <f>SUMIF(Ref!$D:$D,'подбор радиатора TESI'!$L:$L,Ref!$E:$E)</f>
        <v>0</v>
      </c>
      <c r="O125" s="86"/>
      <c r="P125" s="90">
        <f>SUMIF(Ref!$F:$F,'подбор радиатора TESI'!$O:$O,Ref!$G:$G)</f>
        <v>0</v>
      </c>
      <c r="Q125" s="88"/>
      <c r="R125" s="90">
        <f>SUMIF(pricelist!$W:$W,'подбор радиатора TESI'!$AA:$AA,pricelist!$K:$K)*$J125</f>
        <v>0</v>
      </c>
      <c r="S125" s="90">
        <f ca="1">SUMIF(pricelist!$W:$W,$AA:$AA,INDIRECT($S$12&amp;$S$14))*$J125</f>
        <v>0</v>
      </c>
      <c r="T125" s="92">
        <f t="shared" si="9"/>
        <v>0</v>
      </c>
      <c r="U125" s="86"/>
      <c r="V125" s="90">
        <f>SUMIF(Ref!$H:$H,'подбор радиатора TESI'!$U:$U,Ref!$I:$I)</f>
        <v>0</v>
      </c>
      <c r="W125" s="90">
        <f>(($N125*SUMIF(pricelist!$W:$W,'подбор радиатора TESI'!$AA:$AA,pricelist!$S:$S)*$J125)+$P125+IF($U125="радиусный",$V125*$J125,$V125)+IF($J125&gt;$AC125,31*1.13,0))*(1-$H$4/100)</f>
        <v>0</v>
      </c>
      <c r="X125" s="93"/>
      <c r="Y125" s="94"/>
      <c r="Z125" s="91"/>
      <c r="AA125" s="95" t="str">
        <f t="shared" si="15"/>
        <v>/</v>
      </c>
      <c r="AB125" s="95" t="str">
        <f t="shared" si="15"/>
        <v>/</v>
      </c>
      <c r="AC125" s="95">
        <f>SUMIF(Ref!$R:$R,'подбор радиатора TESI'!$AB:$AB,Ref!$Q:$Q)</f>
        <v>0</v>
      </c>
      <c r="AD125" s="95">
        <f t="shared" si="14"/>
        <v>1</v>
      </c>
      <c r="AE125" s="96"/>
      <c r="AF125" s="97"/>
    </row>
    <row r="126" spans="1:32" s="85" customFormat="1" ht="16.5">
      <c r="A126" s="82" t="str">
        <f t="shared" si="10"/>
        <v/>
      </c>
      <c r="B126" s="83" t="str">
        <f>IF($Z126="",IF($G126="","","RR"&amp;LEFT($G126,1)&amp;$H126&amp;IF($J126&lt;=9,"0"&amp;$J126,$J126)&amp;$L126&amp;"A4"&amp;LEFT($O126,2)&amp;"N"),VLOOKUP($Z126,Ref!$AE:$AG,3,0)&amp;$L126)</f>
        <v/>
      </c>
      <c r="C126" s="83" t="str">
        <f t="shared" si="11"/>
        <v/>
      </c>
      <c r="D126" s="82" t="str">
        <f t="shared" si="8"/>
        <v/>
      </c>
      <c r="E126" s="84" t="str">
        <f>IF($Z126="",IF($G126="","",$D126*$W126*$K$1),VLOOKUP($Z126,Ref!$AE:$AG,2,0)*$Q126*$K$1*(1-$H$4/100))</f>
        <v/>
      </c>
      <c r="G126" s="86"/>
      <c r="H126" s="86"/>
      <c r="I126" s="87">
        <f>SUMIF(pricelist!$W:$W,'подбор радиатора TESI'!$AA126,pricelist!$J:$J)</f>
        <v>0</v>
      </c>
      <c r="J126" s="88"/>
      <c r="K126" s="87">
        <f t="shared" si="12"/>
        <v>0</v>
      </c>
      <c r="L126" s="86"/>
      <c r="M126" s="89" t="str">
        <f>IF($L126="","",VLOOKUP($L126,Ref!$D:$J,7,0))</f>
        <v/>
      </c>
      <c r="N126" s="90">
        <f>SUMIF(Ref!$D:$D,'подбор радиатора TESI'!$L:$L,Ref!$E:$E)</f>
        <v>0</v>
      </c>
      <c r="O126" s="86"/>
      <c r="P126" s="90">
        <f>SUMIF(Ref!$F:$F,'подбор радиатора TESI'!$O:$O,Ref!$G:$G)</f>
        <v>0</v>
      </c>
      <c r="Q126" s="88"/>
      <c r="R126" s="90">
        <f>SUMIF(pricelist!$W:$W,'подбор радиатора TESI'!$AA:$AA,pricelist!$K:$K)*$J126</f>
        <v>0</v>
      </c>
      <c r="S126" s="90">
        <f ca="1">SUMIF(pricelist!$W:$W,$AA:$AA,INDIRECT($S$12&amp;$S$14))*$J126</f>
        <v>0</v>
      </c>
      <c r="T126" s="92">
        <f t="shared" si="9"/>
        <v>0</v>
      </c>
      <c r="U126" s="86"/>
      <c r="V126" s="90">
        <f>SUMIF(Ref!$H:$H,'подбор радиатора TESI'!$U:$U,Ref!$I:$I)</f>
        <v>0</v>
      </c>
      <c r="W126" s="90">
        <f>(($N126*SUMIF(pricelist!$W:$W,'подбор радиатора TESI'!$AA:$AA,pricelist!$S:$S)*$J126)+$P126+IF($U126="радиусный",$V126*$J126,$V126)+IF($J126&gt;$AC126,31*1.13,0))*(1-$H$4/100)</f>
        <v>0</v>
      </c>
      <c r="X126" s="93"/>
      <c r="Y126" s="94"/>
      <c r="Z126" s="91"/>
      <c r="AA126" s="95" t="str">
        <f t="shared" si="15"/>
        <v>/</v>
      </c>
      <c r="AB126" s="95" t="str">
        <f t="shared" si="15"/>
        <v>/</v>
      </c>
      <c r="AC126" s="95">
        <f>SUMIF(Ref!$R:$R,'подбор радиатора TESI'!$AB:$AB,Ref!$Q:$Q)</f>
        <v>0</v>
      </c>
      <c r="AD126" s="95">
        <f t="shared" si="14"/>
        <v>1</v>
      </c>
      <c r="AE126" s="96"/>
      <c r="AF126" s="97"/>
    </row>
    <row r="127" spans="1:32" s="85" customFormat="1" ht="16.5">
      <c r="A127" s="82" t="str">
        <f t="shared" si="10"/>
        <v/>
      </c>
      <c r="B127" s="83" t="str">
        <f>IF($Z127="",IF($G127="","","RR"&amp;LEFT($G127,1)&amp;$H127&amp;IF($J127&lt;=9,"0"&amp;$J127,$J127)&amp;$L127&amp;"A4"&amp;LEFT($O127,2)&amp;"N"),VLOOKUP($Z127,Ref!$AE:$AG,3,0)&amp;$L127)</f>
        <v/>
      </c>
      <c r="C127" s="83" t="str">
        <f t="shared" si="11"/>
        <v/>
      </c>
      <c r="D127" s="82" t="str">
        <f t="shared" si="8"/>
        <v/>
      </c>
      <c r="E127" s="84" t="str">
        <f>IF($Z127="",IF($G127="","",$D127*$W127*$K$1),VLOOKUP($Z127,Ref!$AE:$AG,2,0)*$Q127*$K$1*(1-$H$4/100))</f>
        <v/>
      </c>
      <c r="G127" s="86"/>
      <c r="H127" s="86"/>
      <c r="I127" s="87">
        <f>SUMIF(pricelist!$W:$W,'подбор радиатора TESI'!$AA127,pricelist!$J:$J)</f>
        <v>0</v>
      </c>
      <c r="J127" s="88"/>
      <c r="K127" s="87">
        <f t="shared" si="12"/>
        <v>0</v>
      </c>
      <c r="L127" s="86"/>
      <c r="M127" s="89" t="str">
        <f>IF($L127="","",VLOOKUP($L127,Ref!$D:$J,7,0))</f>
        <v/>
      </c>
      <c r="N127" s="90">
        <f>SUMIF(Ref!$D:$D,'подбор радиатора TESI'!$L:$L,Ref!$E:$E)</f>
        <v>0</v>
      </c>
      <c r="O127" s="86"/>
      <c r="P127" s="90">
        <f>SUMIF(Ref!$F:$F,'подбор радиатора TESI'!$O:$O,Ref!$G:$G)</f>
        <v>0</v>
      </c>
      <c r="Q127" s="88"/>
      <c r="R127" s="90">
        <f>SUMIF(pricelist!$W:$W,'подбор радиатора TESI'!$AA:$AA,pricelist!$K:$K)*$J127</f>
        <v>0</v>
      </c>
      <c r="S127" s="90">
        <f ca="1">SUMIF(pricelist!$W:$W,$AA:$AA,INDIRECT($S$12&amp;$S$14))*$J127</f>
        <v>0</v>
      </c>
      <c r="T127" s="92">
        <f t="shared" si="9"/>
        <v>0</v>
      </c>
      <c r="U127" s="86"/>
      <c r="V127" s="90">
        <f>SUMIF(Ref!$H:$H,'подбор радиатора TESI'!$U:$U,Ref!$I:$I)</f>
        <v>0</v>
      </c>
      <c r="W127" s="90">
        <f>(($N127*SUMIF(pricelist!$W:$W,'подбор радиатора TESI'!$AA:$AA,pricelist!$S:$S)*$J127)+$P127+IF($U127="радиусный",$V127*$J127,$V127)+IF($J127&gt;$AC127,31*1.13,0))*(1-$H$4/100)</f>
        <v>0</v>
      </c>
      <c r="X127" s="93"/>
      <c r="Y127" s="94"/>
      <c r="Z127" s="91"/>
      <c r="AA127" s="95" t="str">
        <f t="shared" si="15"/>
        <v>/</v>
      </c>
      <c r="AB127" s="95" t="str">
        <f t="shared" si="15"/>
        <v>/</v>
      </c>
      <c r="AC127" s="95">
        <f>SUMIF(Ref!$R:$R,'подбор радиатора TESI'!$AB:$AB,Ref!$Q:$Q)</f>
        <v>0</v>
      </c>
      <c r="AD127" s="95">
        <f t="shared" si="14"/>
        <v>1</v>
      </c>
      <c r="AE127" s="96"/>
      <c r="AF127" s="97"/>
    </row>
    <row r="128" spans="1:32" s="85" customFormat="1" ht="16.5">
      <c r="A128" s="82" t="str">
        <f t="shared" si="10"/>
        <v/>
      </c>
      <c r="B128" s="83" t="str">
        <f>IF($Z128="",IF($G128="","","RR"&amp;LEFT($G128,1)&amp;$H128&amp;IF($J128&lt;=9,"0"&amp;$J128,$J128)&amp;$L128&amp;"A4"&amp;LEFT($O128,2)&amp;"N"),VLOOKUP($Z128,Ref!$AE:$AG,3,0)&amp;$L128)</f>
        <v/>
      </c>
      <c r="C128" s="83" t="str">
        <f t="shared" si="11"/>
        <v/>
      </c>
      <c r="D128" s="82" t="str">
        <f t="shared" si="8"/>
        <v/>
      </c>
      <c r="E128" s="84" t="str">
        <f>IF($Z128="",IF($G128="","",$D128*$W128*$K$1),VLOOKUP($Z128,Ref!$AE:$AG,2,0)*$Q128*$K$1*(1-$H$4/100))</f>
        <v/>
      </c>
      <c r="G128" s="86"/>
      <c r="H128" s="86"/>
      <c r="I128" s="87">
        <f>SUMIF(pricelist!$W:$W,'подбор радиатора TESI'!$AA128,pricelist!$J:$J)</f>
        <v>0</v>
      </c>
      <c r="J128" s="88"/>
      <c r="K128" s="87">
        <f t="shared" si="12"/>
        <v>0</v>
      </c>
      <c r="L128" s="86"/>
      <c r="M128" s="89" t="str">
        <f>IF($L128="","",VLOOKUP($L128,Ref!$D:$J,7,0))</f>
        <v/>
      </c>
      <c r="N128" s="90">
        <f>SUMIF(Ref!$D:$D,'подбор радиатора TESI'!$L:$L,Ref!$E:$E)</f>
        <v>0</v>
      </c>
      <c r="O128" s="86"/>
      <c r="P128" s="90">
        <f>SUMIF(Ref!$F:$F,'подбор радиатора TESI'!$O:$O,Ref!$G:$G)</f>
        <v>0</v>
      </c>
      <c r="Q128" s="88"/>
      <c r="R128" s="90">
        <f>SUMIF(pricelist!$W:$W,'подбор радиатора TESI'!$AA:$AA,pricelist!$K:$K)*$J128</f>
        <v>0</v>
      </c>
      <c r="S128" s="90">
        <f ca="1">SUMIF(pricelist!$W:$W,$AA:$AA,INDIRECT($S$12&amp;$S$14))*$J128</f>
        <v>0</v>
      </c>
      <c r="T128" s="92">
        <f t="shared" si="9"/>
        <v>0</v>
      </c>
      <c r="U128" s="86"/>
      <c r="V128" s="90">
        <f>SUMIF(Ref!$H:$H,'подбор радиатора TESI'!$U:$U,Ref!$I:$I)</f>
        <v>0</v>
      </c>
      <c r="W128" s="90">
        <f>(($N128*SUMIF(pricelist!$W:$W,'подбор радиатора TESI'!$AA:$AA,pricelist!$S:$S)*$J128)+$P128+IF($U128="радиусный",$V128*$J128,$V128)+IF($J128&gt;$AC128,31*1.13,0))*(1-$H$4/100)</f>
        <v>0</v>
      </c>
      <c r="X128" s="93"/>
      <c r="Y128" s="94"/>
      <c r="Z128" s="91"/>
      <c r="AA128" s="95" t="str">
        <f t="shared" si="15"/>
        <v>/</v>
      </c>
      <c r="AB128" s="95" t="str">
        <f t="shared" si="15"/>
        <v>/</v>
      </c>
      <c r="AC128" s="95">
        <f>SUMIF(Ref!$R:$R,'подбор радиатора TESI'!$AB:$AB,Ref!$Q:$Q)</f>
        <v>0</v>
      </c>
      <c r="AD128" s="95">
        <f t="shared" si="14"/>
        <v>1</v>
      </c>
      <c r="AE128" s="96"/>
      <c r="AF128" s="97"/>
    </row>
    <row r="129" spans="1:32" s="85" customFormat="1" ht="16.5">
      <c r="A129" s="82" t="str">
        <f t="shared" si="10"/>
        <v/>
      </c>
      <c r="B129" s="83" t="str">
        <f>IF($Z129="",IF($G129="","","RR"&amp;LEFT($G129,1)&amp;$H129&amp;IF($J129&lt;=9,"0"&amp;$J129,$J129)&amp;$L129&amp;"A4"&amp;LEFT($O129,2)&amp;"N"),VLOOKUP($Z129,Ref!$AE:$AG,3,0)&amp;$L129)</f>
        <v/>
      </c>
      <c r="C129" s="83" t="str">
        <f t="shared" si="11"/>
        <v/>
      </c>
      <c r="D129" s="82" t="str">
        <f t="shared" si="8"/>
        <v/>
      </c>
      <c r="E129" s="84" t="str">
        <f>IF($Z129="",IF($G129="","",$D129*$W129*$K$1),VLOOKUP($Z129,Ref!$AE:$AG,2,0)*$Q129*$K$1*(1-$H$4/100))</f>
        <v/>
      </c>
      <c r="G129" s="86"/>
      <c r="H129" s="86"/>
      <c r="I129" s="87">
        <f>SUMIF(pricelist!$W:$W,'подбор радиатора TESI'!$AA129,pricelist!$J:$J)</f>
        <v>0</v>
      </c>
      <c r="J129" s="88"/>
      <c r="K129" s="87">
        <f t="shared" si="12"/>
        <v>0</v>
      </c>
      <c r="L129" s="86"/>
      <c r="M129" s="89" t="str">
        <f>IF($L129="","",VLOOKUP($L129,Ref!$D:$J,7,0))</f>
        <v/>
      </c>
      <c r="N129" s="90">
        <f>SUMIF(Ref!$D:$D,'подбор радиатора TESI'!$L:$L,Ref!$E:$E)</f>
        <v>0</v>
      </c>
      <c r="O129" s="86"/>
      <c r="P129" s="90">
        <f>SUMIF(Ref!$F:$F,'подбор радиатора TESI'!$O:$O,Ref!$G:$G)</f>
        <v>0</v>
      </c>
      <c r="Q129" s="88"/>
      <c r="R129" s="90">
        <f>SUMIF(pricelist!$W:$W,'подбор радиатора TESI'!$AA:$AA,pricelist!$K:$K)*$J129</f>
        <v>0</v>
      </c>
      <c r="S129" s="90">
        <f ca="1">SUMIF(pricelist!$W:$W,$AA:$AA,INDIRECT($S$12&amp;$S$14))*$J129</f>
        <v>0</v>
      </c>
      <c r="T129" s="92">
        <f t="shared" si="9"/>
        <v>0</v>
      </c>
      <c r="U129" s="86"/>
      <c r="V129" s="90">
        <f>SUMIF(Ref!$H:$H,'подбор радиатора TESI'!$U:$U,Ref!$I:$I)</f>
        <v>0</v>
      </c>
      <c r="W129" s="90">
        <f>(($N129*SUMIF(pricelist!$W:$W,'подбор радиатора TESI'!$AA:$AA,pricelist!$S:$S)*$J129)+$P129+IF($U129="радиусный",$V129*$J129,$V129)+IF($J129&gt;$AC129,31*1.13,0))*(1-$H$4/100)</f>
        <v>0</v>
      </c>
      <c r="X129" s="93"/>
      <c r="Y129" s="94"/>
      <c r="Z129" s="91"/>
      <c r="AA129" s="95" t="str">
        <f t="shared" si="15"/>
        <v>/</v>
      </c>
      <c r="AB129" s="95" t="str">
        <f t="shared" si="15"/>
        <v>/</v>
      </c>
      <c r="AC129" s="95">
        <f>SUMIF(Ref!$R:$R,'подбор радиатора TESI'!$AB:$AB,Ref!$Q:$Q)</f>
        <v>0</v>
      </c>
      <c r="AD129" s="95">
        <f t="shared" si="14"/>
        <v>1</v>
      </c>
      <c r="AE129" s="96"/>
      <c r="AF129" s="97"/>
    </row>
    <row r="130" spans="1:32" s="85" customFormat="1" ht="16.5">
      <c r="A130" s="82" t="str">
        <f t="shared" si="10"/>
        <v/>
      </c>
      <c r="B130" s="83" t="str">
        <f>IF($Z130="",IF($G130="","","RR"&amp;LEFT($G130,1)&amp;$H130&amp;IF($J130&lt;=9,"0"&amp;$J130,$J130)&amp;$L130&amp;"A4"&amp;LEFT($O130,2)&amp;"N"),VLOOKUP($Z130,Ref!$AE:$AG,3,0)&amp;$L130)</f>
        <v/>
      </c>
      <c r="C130" s="83" t="str">
        <f t="shared" si="11"/>
        <v/>
      </c>
      <c r="D130" s="82" t="str">
        <f t="shared" si="8"/>
        <v/>
      </c>
      <c r="E130" s="84" t="str">
        <f>IF($Z130="",IF($G130="","",$D130*$W130*$K$1),VLOOKUP($Z130,Ref!$AE:$AG,2,0)*$Q130*$K$1*(1-$H$4/100))</f>
        <v/>
      </c>
      <c r="G130" s="86"/>
      <c r="H130" s="86"/>
      <c r="I130" s="87">
        <f>SUMIF(pricelist!$W:$W,'подбор радиатора TESI'!$AA130,pricelist!$J:$J)</f>
        <v>0</v>
      </c>
      <c r="J130" s="88"/>
      <c r="K130" s="87">
        <f t="shared" si="12"/>
        <v>0</v>
      </c>
      <c r="L130" s="86"/>
      <c r="M130" s="89" t="str">
        <f>IF($L130="","",VLOOKUP($L130,Ref!$D:$J,7,0))</f>
        <v/>
      </c>
      <c r="N130" s="90">
        <f>SUMIF(Ref!$D:$D,'подбор радиатора TESI'!$L:$L,Ref!$E:$E)</f>
        <v>0</v>
      </c>
      <c r="O130" s="86"/>
      <c r="P130" s="90">
        <f>SUMIF(Ref!$F:$F,'подбор радиатора TESI'!$O:$O,Ref!$G:$G)</f>
        <v>0</v>
      </c>
      <c r="Q130" s="88"/>
      <c r="R130" s="90">
        <f>SUMIF(pricelist!$W:$W,'подбор радиатора TESI'!$AA:$AA,pricelist!$K:$K)*$J130</f>
        <v>0</v>
      </c>
      <c r="S130" s="90">
        <f ca="1">SUMIF(pricelist!$W:$W,$AA:$AA,INDIRECT($S$12&amp;$S$14))*$J130</f>
        <v>0</v>
      </c>
      <c r="T130" s="92">
        <f t="shared" si="9"/>
        <v>0</v>
      </c>
      <c r="U130" s="86"/>
      <c r="V130" s="90">
        <f>SUMIF(Ref!$H:$H,'подбор радиатора TESI'!$U:$U,Ref!$I:$I)</f>
        <v>0</v>
      </c>
      <c r="W130" s="90">
        <f>(($N130*SUMIF(pricelist!$W:$W,'подбор радиатора TESI'!$AA:$AA,pricelist!$S:$S)*$J130)+$P130+IF($U130="радиусный",$V130*$J130,$V130)+IF($J130&gt;$AC130,31*1.13,0))*(1-$H$4/100)</f>
        <v>0</v>
      </c>
      <c r="X130" s="93"/>
      <c r="Y130" s="94"/>
      <c r="Z130" s="91"/>
      <c r="AA130" s="95" t="str">
        <f t="shared" si="15"/>
        <v>/</v>
      </c>
      <c r="AB130" s="95" t="str">
        <f t="shared" si="15"/>
        <v>/</v>
      </c>
      <c r="AC130" s="95">
        <f>SUMIF(Ref!$R:$R,'подбор радиатора TESI'!$AB:$AB,Ref!$Q:$Q)</f>
        <v>0</v>
      </c>
      <c r="AD130" s="95">
        <f t="shared" si="14"/>
        <v>1</v>
      </c>
      <c r="AE130" s="96"/>
      <c r="AF130" s="97"/>
    </row>
    <row r="131" spans="1:32" s="85" customFormat="1" ht="16.5">
      <c r="A131" s="82" t="str">
        <f t="shared" si="10"/>
        <v/>
      </c>
      <c r="B131" s="83" t="str">
        <f>IF($Z131="",IF($G131="","","RR"&amp;LEFT($G131,1)&amp;$H131&amp;IF($J131&lt;=9,"0"&amp;$J131,$J131)&amp;$L131&amp;"A4"&amp;LEFT($O131,2)&amp;"N"),VLOOKUP($Z131,Ref!$AE:$AG,3,0)&amp;$L131)</f>
        <v/>
      </c>
      <c r="C131" s="83" t="str">
        <f t="shared" si="11"/>
        <v/>
      </c>
      <c r="D131" s="82" t="str">
        <f t="shared" si="8"/>
        <v/>
      </c>
      <c r="E131" s="84" t="str">
        <f>IF($Z131="",IF($G131="","",$D131*$W131*$K$1),VLOOKUP($Z131,Ref!$AE:$AG,2,0)*$Q131*$K$1*(1-$H$4/100))</f>
        <v/>
      </c>
      <c r="G131" s="86"/>
      <c r="H131" s="86"/>
      <c r="I131" s="87">
        <f>SUMIF(pricelist!$W:$W,'подбор радиатора TESI'!$AA131,pricelist!$J:$J)</f>
        <v>0</v>
      </c>
      <c r="J131" s="88"/>
      <c r="K131" s="87">
        <f t="shared" si="12"/>
        <v>0</v>
      </c>
      <c r="L131" s="86"/>
      <c r="M131" s="89" t="str">
        <f>IF($L131="","",VLOOKUP($L131,Ref!$D:$J,7,0))</f>
        <v/>
      </c>
      <c r="N131" s="90">
        <f>SUMIF(Ref!$D:$D,'подбор радиатора TESI'!$L:$L,Ref!$E:$E)</f>
        <v>0</v>
      </c>
      <c r="O131" s="86"/>
      <c r="P131" s="90">
        <f>SUMIF(Ref!$F:$F,'подбор радиатора TESI'!$O:$O,Ref!$G:$G)</f>
        <v>0</v>
      </c>
      <c r="Q131" s="88"/>
      <c r="R131" s="90">
        <f>SUMIF(pricelist!$W:$W,'подбор радиатора TESI'!$AA:$AA,pricelist!$K:$K)*$J131</f>
        <v>0</v>
      </c>
      <c r="S131" s="90">
        <f ca="1">SUMIF(pricelist!$W:$W,$AA:$AA,INDIRECT($S$12&amp;$S$14))*$J131</f>
        <v>0</v>
      </c>
      <c r="T131" s="92">
        <f t="shared" si="9"/>
        <v>0</v>
      </c>
      <c r="U131" s="86"/>
      <c r="V131" s="90">
        <f>SUMIF(Ref!$H:$H,'подбор радиатора TESI'!$U:$U,Ref!$I:$I)</f>
        <v>0</v>
      </c>
      <c r="W131" s="90">
        <f>(($N131*SUMIF(pricelist!$W:$W,'подбор радиатора TESI'!$AA:$AA,pricelist!$S:$S)*$J131)+$P131+IF($U131="радиусный",$V131*$J131,$V131)+IF($J131&gt;$AC131,31*1.13,0))*(1-$H$4/100)</f>
        <v>0</v>
      </c>
      <c r="X131" s="93"/>
      <c r="Y131" s="94"/>
      <c r="Z131" s="91"/>
      <c r="AA131" s="95" t="str">
        <f t="shared" si="15"/>
        <v>/</v>
      </c>
      <c r="AB131" s="95" t="str">
        <f t="shared" si="15"/>
        <v>/</v>
      </c>
      <c r="AC131" s="95">
        <f>SUMIF(Ref!$R:$R,'подбор радиатора TESI'!$AB:$AB,Ref!$Q:$Q)</f>
        <v>0</v>
      </c>
      <c r="AD131" s="95">
        <f t="shared" si="14"/>
        <v>1</v>
      </c>
      <c r="AE131" s="96"/>
      <c r="AF131" s="97"/>
    </row>
    <row r="132" spans="1:32" s="85" customFormat="1" ht="16.5">
      <c r="A132" s="82" t="str">
        <f t="shared" si="10"/>
        <v/>
      </c>
      <c r="B132" s="83" t="str">
        <f>IF($Z132="",IF($G132="","","RR"&amp;LEFT($G132,1)&amp;$H132&amp;IF($J132&lt;=9,"0"&amp;$J132,$J132)&amp;$L132&amp;"A4"&amp;LEFT($O132,2)&amp;"N"),VLOOKUP($Z132,Ref!$AE:$AG,3,0)&amp;$L132)</f>
        <v/>
      </c>
      <c r="C132" s="83" t="str">
        <f t="shared" si="11"/>
        <v/>
      </c>
      <c r="D132" s="82" t="str">
        <f t="shared" si="8"/>
        <v/>
      </c>
      <c r="E132" s="84" t="str">
        <f>IF($Z132="",IF($G132="","",$D132*$W132*$K$1),VLOOKUP($Z132,Ref!$AE:$AG,2,0)*$Q132*$K$1*(1-$H$4/100))</f>
        <v/>
      </c>
      <c r="G132" s="86"/>
      <c r="H132" s="86"/>
      <c r="I132" s="87">
        <f>SUMIF(pricelist!$W:$W,'подбор радиатора TESI'!$AA132,pricelist!$J:$J)</f>
        <v>0</v>
      </c>
      <c r="J132" s="88"/>
      <c r="K132" s="87">
        <f t="shared" si="12"/>
        <v>0</v>
      </c>
      <c r="L132" s="86"/>
      <c r="M132" s="89" t="str">
        <f>IF($L132="","",VLOOKUP($L132,Ref!$D:$J,7,0))</f>
        <v/>
      </c>
      <c r="N132" s="90">
        <f>SUMIF(Ref!$D:$D,'подбор радиатора TESI'!$L:$L,Ref!$E:$E)</f>
        <v>0</v>
      </c>
      <c r="O132" s="86"/>
      <c r="P132" s="90">
        <f>SUMIF(Ref!$F:$F,'подбор радиатора TESI'!$O:$O,Ref!$G:$G)</f>
        <v>0</v>
      </c>
      <c r="Q132" s="88"/>
      <c r="R132" s="90">
        <f>SUMIF(pricelist!$W:$W,'подбор радиатора TESI'!$AA:$AA,pricelist!$K:$K)*$J132</f>
        <v>0</v>
      </c>
      <c r="S132" s="90">
        <f ca="1">SUMIF(pricelist!$W:$W,$AA:$AA,INDIRECT($S$12&amp;$S$14))*$J132</f>
        <v>0</v>
      </c>
      <c r="T132" s="92">
        <f t="shared" si="9"/>
        <v>0</v>
      </c>
      <c r="U132" s="86"/>
      <c r="V132" s="90">
        <f>SUMIF(Ref!$H:$H,'подбор радиатора TESI'!$U:$U,Ref!$I:$I)</f>
        <v>0</v>
      </c>
      <c r="W132" s="90">
        <f>(($N132*SUMIF(pricelist!$W:$W,'подбор радиатора TESI'!$AA:$AA,pricelist!$S:$S)*$J132)+$P132+IF($U132="радиусный",$V132*$J132,$V132)+IF($J132&gt;$AC132,31*1.13,0))*(1-$H$4/100)</f>
        <v>0</v>
      </c>
      <c r="X132" s="93"/>
      <c r="Y132" s="94"/>
      <c r="Z132" s="91"/>
      <c r="AA132" s="95" t="str">
        <f t="shared" si="15"/>
        <v>/</v>
      </c>
      <c r="AB132" s="95" t="str">
        <f t="shared" si="15"/>
        <v>/</v>
      </c>
      <c r="AC132" s="95">
        <f>SUMIF(Ref!$R:$R,'подбор радиатора TESI'!$AB:$AB,Ref!$Q:$Q)</f>
        <v>0</v>
      </c>
      <c r="AD132" s="95">
        <f t="shared" si="14"/>
        <v>1</v>
      </c>
      <c r="AE132" s="96"/>
      <c r="AF132" s="97"/>
    </row>
    <row r="133" spans="1:32" s="85" customFormat="1" ht="16.5">
      <c r="A133" s="82" t="str">
        <f t="shared" si="10"/>
        <v/>
      </c>
      <c r="B133" s="83" t="str">
        <f>IF($Z133="",IF($G133="","","RR"&amp;LEFT($G133,1)&amp;$H133&amp;IF($J133&lt;=9,"0"&amp;$J133,$J133)&amp;$L133&amp;"A4"&amp;LEFT($O133,2)&amp;"N"),VLOOKUP($Z133,Ref!$AE:$AG,3,0)&amp;$L133)</f>
        <v/>
      </c>
      <c r="C133" s="83" t="str">
        <f t="shared" si="11"/>
        <v/>
      </c>
      <c r="D133" s="82" t="str">
        <f t="shared" si="8"/>
        <v/>
      </c>
      <c r="E133" s="84" t="str">
        <f>IF($Z133="",IF($G133="","",$D133*$W133*$K$1),VLOOKUP($Z133,Ref!$AE:$AG,2,0)*$Q133*$K$1*(1-$H$4/100))</f>
        <v/>
      </c>
      <c r="G133" s="86"/>
      <c r="H133" s="86"/>
      <c r="I133" s="87">
        <f>SUMIF(pricelist!$W:$W,'подбор радиатора TESI'!$AA133,pricelist!$J:$J)</f>
        <v>0</v>
      </c>
      <c r="J133" s="88"/>
      <c r="K133" s="87">
        <f t="shared" si="12"/>
        <v>0</v>
      </c>
      <c r="L133" s="86"/>
      <c r="M133" s="89" t="str">
        <f>IF($L133="","",VLOOKUP($L133,Ref!$D:$J,7,0))</f>
        <v/>
      </c>
      <c r="N133" s="90">
        <f>SUMIF(Ref!$D:$D,'подбор радиатора TESI'!$L:$L,Ref!$E:$E)</f>
        <v>0</v>
      </c>
      <c r="O133" s="86"/>
      <c r="P133" s="90">
        <f>SUMIF(Ref!$F:$F,'подбор радиатора TESI'!$O:$O,Ref!$G:$G)</f>
        <v>0</v>
      </c>
      <c r="Q133" s="88"/>
      <c r="R133" s="90">
        <f>SUMIF(pricelist!$W:$W,'подбор радиатора TESI'!$AA:$AA,pricelist!$K:$K)*$J133</f>
        <v>0</v>
      </c>
      <c r="S133" s="90">
        <f ca="1">SUMIF(pricelist!$W:$W,$AA:$AA,INDIRECT($S$12&amp;$S$14))*$J133</f>
        <v>0</v>
      </c>
      <c r="T133" s="92">
        <f t="shared" si="9"/>
        <v>0</v>
      </c>
      <c r="U133" s="86"/>
      <c r="V133" s="90">
        <f>SUMIF(Ref!$H:$H,'подбор радиатора TESI'!$U:$U,Ref!$I:$I)</f>
        <v>0</v>
      </c>
      <c r="W133" s="90">
        <f>(($N133*SUMIF(pricelist!$W:$W,'подбор радиатора TESI'!$AA:$AA,pricelist!$S:$S)*$J133)+$P133+IF($U133="радиусный",$V133*$J133,$V133)+IF($J133&gt;$AC133,31*1.13,0))*(1-$H$4/100)</f>
        <v>0</v>
      </c>
      <c r="X133" s="93"/>
      <c r="Y133" s="94"/>
      <c r="Z133" s="91"/>
      <c r="AA133" s="95" t="str">
        <f t="shared" si="15"/>
        <v>/</v>
      </c>
      <c r="AB133" s="95" t="str">
        <f t="shared" si="15"/>
        <v>/</v>
      </c>
      <c r="AC133" s="95">
        <f>SUMIF(Ref!$R:$R,'подбор радиатора TESI'!$AB:$AB,Ref!$Q:$Q)</f>
        <v>0</v>
      </c>
      <c r="AD133" s="95">
        <f t="shared" si="14"/>
        <v>1</v>
      </c>
      <c r="AE133" s="96"/>
      <c r="AF133" s="97"/>
    </row>
    <row r="134" spans="1:32" s="85" customFormat="1" ht="16.5">
      <c r="A134" s="82" t="str">
        <f t="shared" si="10"/>
        <v/>
      </c>
      <c r="B134" s="83" t="str">
        <f>IF($Z134="",IF($G134="","","RR"&amp;LEFT($G134,1)&amp;$H134&amp;IF($J134&lt;=9,"0"&amp;$J134,$J134)&amp;$L134&amp;"A4"&amp;LEFT($O134,2)&amp;"N"),VLOOKUP($Z134,Ref!$AE:$AG,3,0)&amp;$L134)</f>
        <v/>
      </c>
      <c r="C134" s="83" t="str">
        <f t="shared" si="11"/>
        <v/>
      </c>
      <c r="D134" s="82" t="str">
        <f t="shared" si="8"/>
        <v/>
      </c>
      <c r="E134" s="84" t="str">
        <f>IF($Z134="",IF($G134="","",$D134*$W134*$K$1),VLOOKUP($Z134,Ref!$AE:$AG,2,0)*$Q134*$K$1*(1-$H$4/100))</f>
        <v/>
      </c>
      <c r="G134" s="86"/>
      <c r="H134" s="86"/>
      <c r="I134" s="87">
        <f>SUMIF(pricelist!$W:$W,'подбор радиатора TESI'!$AA134,pricelist!$J:$J)</f>
        <v>0</v>
      </c>
      <c r="J134" s="88"/>
      <c r="K134" s="87">
        <f t="shared" si="12"/>
        <v>0</v>
      </c>
      <c r="L134" s="86"/>
      <c r="M134" s="89" t="str">
        <f>IF($L134="","",VLOOKUP($L134,Ref!$D:$J,7,0))</f>
        <v/>
      </c>
      <c r="N134" s="90">
        <f>SUMIF(Ref!$D:$D,'подбор радиатора TESI'!$L:$L,Ref!$E:$E)</f>
        <v>0</v>
      </c>
      <c r="O134" s="86"/>
      <c r="P134" s="90">
        <f>SUMIF(Ref!$F:$F,'подбор радиатора TESI'!$O:$O,Ref!$G:$G)</f>
        <v>0</v>
      </c>
      <c r="Q134" s="88"/>
      <c r="R134" s="90">
        <f>SUMIF(pricelist!$W:$W,'подбор радиатора TESI'!$AA:$AA,pricelist!$K:$K)*$J134</f>
        <v>0</v>
      </c>
      <c r="S134" s="90">
        <f ca="1">SUMIF(pricelist!$W:$W,$AA:$AA,INDIRECT($S$12&amp;$S$14))*$J134</f>
        <v>0</v>
      </c>
      <c r="T134" s="92">
        <f t="shared" si="9"/>
        <v>0</v>
      </c>
      <c r="U134" s="86"/>
      <c r="V134" s="90">
        <f>SUMIF(Ref!$H:$H,'подбор радиатора TESI'!$U:$U,Ref!$I:$I)</f>
        <v>0</v>
      </c>
      <c r="W134" s="90">
        <f>(($N134*SUMIF(pricelist!$W:$W,'подбор радиатора TESI'!$AA:$AA,pricelist!$S:$S)*$J134)+$P134+IF($U134="радиусный",$V134*$J134,$V134)+IF($J134&gt;$AC134,31*1.13,0))*(1-$H$4/100)</f>
        <v>0</v>
      </c>
      <c r="X134" s="93"/>
      <c r="Y134" s="94"/>
      <c r="Z134" s="91"/>
      <c r="AA134" s="95" t="str">
        <f t="shared" si="15"/>
        <v>/</v>
      </c>
      <c r="AB134" s="95" t="str">
        <f t="shared" si="15"/>
        <v>/</v>
      </c>
      <c r="AC134" s="95">
        <f>SUMIF(Ref!$R:$R,'подбор радиатора TESI'!$AB:$AB,Ref!$Q:$Q)</f>
        <v>0</v>
      </c>
      <c r="AD134" s="95">
        <f t="shared" si="14"/>
        <v>1</v>
      </c>
      <c r="AE134" s="96"/>
      <c r="AF134" s="97"/>
    </row>
    <row r="135" spans="1:32" s="85" customFormat="1" ht="16.5">
      <c r="A135" s="82" t="str">
        <f t="shared" si="10"/>
        <v/>
      </c>
      <c r="B135" s="83" t="str">
        <f>IF($Z135="",IF($G135="","","RR"&amp;LEFT($G135,1)&amp;$H135&amp;IF($J135&lt;=9,"0"&amp;$J135,$J135)&amp;$L135&amp;"A4"&amp;LEFT($O135,2)&amp;"N"),VLOOKUP($Z135,Ref!$AE:$AG,3,0)&amp;$L135)</f>
        <v/>
      </c>
      <c r="C135" s="83" t="str">
        <f t="shared" si="11"/>
        <v/>
      </c>
      <c r="D135" s="82" t="str">
        <f t="shared" si="8"/>
        <v/>
      </c>
      <c r="E135" s="84" t="str">
        <f>IF($Z135="",IF($G135="","",$D135*$W135*$K$1),VLOOKUP($Z135,Ref!$AE:$AG,2,0)*$Q135*$K$1*(1-$H$4/100))</f>
        <v/>
      </c>
      <c r="G135" s="86"/>
      <c r="H135" s="86"/>
      <c r="I135" s="87">
        <f>SUMIF(pricelist!$W:$W,'подбор радиатора TESI'!$AA135,pricelist!$J:$J)</f>
        <v>0</v>
      </c>
      <c r="J135" s="88"/>
      <c r="K135" s="87">
        <f t="shared" si="12"/>
        <v>0</v>
      </c>
      <c r="L135" s="86"/>
      <c r="M135" s="89" t="str">
        <f>IF($L135="","",VLOOKUP($L135,Ref!$D:$J,7,0))</f>
        <v/>
      </c>
      <c r="N135" s="90">
        <f>SUMIF(Ref!$D:$D,'подбор радиатора TESI'!$L:$L,Ref!$E:$E)</f>
        <v>0</v>
      </c>
      <c r="O135" s="86"/>
      <c r="P135" s="90">
        <f>SUMIF(Ref!$F:$F,'подбор радиатора TESI'!$O:$O,Ref!$G:$G)</f>
        <v>0</v>
      </c>
      <c r="Q135" s="88"/>
      <c r="R135" s="90">
        <f>SUMIF(pricelist!$W:$W,'подбор радиатора TESI'!$AA:$AA,pricelist!$K:$K)*$J135</f>
        <v>0</v>
      </c>
      <c r="S135" s="90">
        <f ca="1">SUMIF(pricelist!$W:$W,$AA:$AA,INDIRECT($S$12&amp;$S$14))*$J135</f>
        <v>0</v>
      </c>
      <c r="T135" s="92">
        <f t="shared" si="9"/>
        <v>0</v>
      </c>
      <c r="U135" s="86"/>
      <c r="V135" s="90">
        <f>SUMIF(Ref!$H:$H,'подбор радиатора TESI'!$U:$U,Ref!$I:$I)</f>
        <v>0</v>
      </c>
      <c r="W135" s="90">
        <f>(($N135*SUMIF(pricelist!$W:$W,'подбор радиатора TESI'!$AA:$AA,pricelist!$S:$S)*$J135)+$P135+IF($U135="радиусный",$V135*$J135,$V135)+IF($J135&gt;$AC135,31*1.13,0))*(1-$H$4/100)</f>
        <v>0</v>
      </c>
      <c r="X135" s="93"/>
      <c r="Y135" s="94"/>
      <c r="Z135" s="91"/>
      <c r="AA135" s="95" t="str">
        <f t="shared" si="15"/>
        <v>/</v>
      </c>
      <c r="AB135" s="95" t="str">
        <f t="shared" si="15"/>
        <v>/</v>
      </c>
      <c r="AC135" s="95">
        <f>SUMIF(Ref!$R:$R,'подбор радиатора TESI'!$AB:$AB,Ref!$Q:$Q)</f>
        <v>0</v>
      </c>
      <c r="AD135" s="95">
        <f t="shared" si="14"/>
        <v>1</v>
      </c>
      <c r="AE135" s="96"/>
      <c r="AF135" s="97"/>
    </row>
    <row r="136" spans="1:32" s="85" customFormat="1" ht="16.5">
      <c r="A136" s="82" t="str">
        <f t="shared" si="10"/>
        <v/>
      </c>
      <c r="B136" s="83" t="str">
        <f>IF($Z136="",IF($G136="","","RR"&amp;LEFT($G136,1)&amp;$H136&amp;IF($J136&lt;=9,"0"&amp;$J136,$J136)&amp;$L136&amp;"A4"&amp;LEFT($O136,2)&amp;"N"),VLOOKUP($Z136,Ref!$AE:$AG,3,0)&amp;$L136)</f>
        <v/>
      </c>
      <c r="C136" s="83" t="str">
        <f t="shared" si="11"/>
        <v/>
      </c>
      <c r="D136" s="82" t="str">
        <f t="shared" si="8"/>
        <v/>
      </c>
      <c r="E136" s="84" t="str">
        <f>IF($Z136="",IF($G136="","",$D136*$W136*$K$1),VLOOKUP($Z136,Ref!$AE:$AG,2,0)*$Q136*$K$1*(1-$H$4/100))</f>
        <v/>
      </c>
      <c r="G136" s="86"/>
      <c r="H136" s="86"/>
      <c r="I136" s="87">
        <f>SUMIF(pricelist!$W:$W,'подбор радиатора TESI'!$AA136,pricelist!$J:$J)</f>
        <v>0</v>
      </c>
      <c r="J136" s="88"/>
      <c r="K136" s="87">
        <f t="shared" si="12"/>
        <v>0</v>
      </c>
      <c r="L136" s="86"/>
      <c r="M136" s="89" t="str">
        <f>IF($L136="","",VLOOKUP($L136,Ref!$D:$J,7,0))</f>
        <v/>
      </c>
      <c r="N136" s="90">
        <f>SUMIF(Ref!$D:$D,'подбор радиатора TESI'!$L:$L,Ref!$E:$E)</f>
        <v>0</v>
      </c>
      <c r="O136" s="86"/>
      <c r="P136" s="90">
        <f>SUMIF(Ref!$F:$F,'подбор радиатора TESI'!$O:$O,Ref!$G:$G)</f>
        <v>0</v>
      </c>
      <c r="Q136" s="88"/>
      <c r="R136" s="90">
        <f>SUMIF(pricelist!$W:$W,'подбор радиатора TESI'!$AA:$AA,pricelist!$K:$K)*$J136</f>
        <v>0</v>
      </c>
      <c r="S136" s="90">
        <f ca="1">SUMIF(pricelist!$W:$W,$AA:$AA,INDIRECT($S$12&amp;$S$14))*$J136</f>
        <v>0</v>
      </c>
      <c r="T136" s="92">
        <f t="shared" si="9"/>
        <v>0</v>
      </c>
      <c r="U136" s="86"/>
      <c r="V136" s="90">
        <f>SUMIF(Ref!$H:$H,'подбор радиатора TESI'!$U:$U,Ref!$I:$I)</f>
        <v>0</v>
      </c>
      <c r="W136" s="90">
        <f>(($N136*SUMIF(pricelist!$W:$W,'подбор радиатора TESI'!$AA:$AA,pricelist!$S:$S)*$J136)+$P136+IF($U136="радиусный",$V136*$J136,$V136)+IF($J136&gt;$AC136,31*1.13,0))*(1-$H$4/100)</f>
        <v>0</v>
      </c>
      <c r="X136" s="93"/>
      <c r="Y136" s="94"/>
      <c r="Z136" s="91"/>
      <c r="AA136" s="95" t="str">
        <f t="shared" si="15"/>
        <v>/</v>
      </c>
      <c r="AB136" s="95" t="str">
        <f t="shared" si="15"/>
        <v>/</v>
      </c>
      <c r="AC136" s="95">
        <f>SUMIF(Ref!$R:$R,'подбор радиатора TESI'!$AB:$AB,Ref!$Q:$Q)</f>
        <v>0</v>
      </c>
      <c r="AD136" s="95">
        <f t="shared" si="14"/>
        <v>1</v>
      </c>
      <c r="AE136" s="96"/>
      <c r="AF136" s="97"/>
    </row>
    <row r="137" spans="1:32" s="85" customFormat="1" ht="16.5">
      <c r="A137" s="82" t="str">
        <f t="shared" si="10"/>
        <v/>
      </c>
      <c r="B137" s="83" t="str">
        <f>IF($Z137="",IF($G137="","","RR"&amp;LEFT($G137,1)&amp;$H137&amp;IF($J137&lt;=9,"0"&amp;$J137,$J137)&amp;$L137&amp;"A4"&amp;LEFT($O137,2)&amp;"N"),VLOOKUP($Z137,Ref!$AE:$AG,3,0)&amp;$L137)</f>
        <v/>
      </c>
      <c r="C137" s="83" t="str">
        <f t="shared" si="11"/>
        <v/>
      </c>
      <c r="D137" s="82" t="str">
        <f t="shared" si="8"/>
        <v/>
      </c>
      <c r="E137" s="84" t="str">
        <f>IF($Z137="",IF($G137="","",$D137*$W137*$K$1),VLOOKUP($Z137,Ref!$AE:$AG,2,0)*$Q137*$K$1*(1-$H$4/100))</f>
        <v/>
      </c>
      <c r="G137" s="86"/>
      <c r="H137" s="86"/>
      <c r="I137" s="87">
        <f>SUMIF(pricelist!$W:$W,'подбор радиатора TESI'!$AA137,pricelist!$J:$J)</f>
        <v>0</v>
      </c>
      <c r="J137" s="88"/>
      <c r="K137" s="87">
        <f t="shared" si="12"/>
        <v>0</v>
      </c>
      <c r="L137" s="86"/>
      <c r="M137" s="89" t="str">
        <f>IF($L137="","",VLOOKUP($L137,Ref!$D:$J,7,0))</f>
        <v/>
      </c>
      <c r="N137" s="90">
        <f>SUMIF(Ref!$D:$D,'подбор радиатора TESI'!$L:$L,Ref!$E:$E)</f>
        <v>0</v>
      </c>
      <c r="O137" s="86"/>
      <c r="P137" s="90">
        <f>SUMIF(Ref!$F:$F,'подбор радиатора TESI'!$O:$O,Ref!$G:$G)</f>
        <v>0</v>
      </c>
      <c r="Q137" s="88"/>
      <c r="R137" s="90">
        <f>SUMIF(pricelist!$W:$W,'подбор радиатора TESI'!$AA:$AA,pricelist!$K:$K)*$J137</f>
        <v>0</v>
      </c>
      <c r="S137" s="90">
        <f ca="1">SUMIF(pricelist!$W:$W,$AA:$AA,INDIRECT($S$12&amp;$S$14))*$J137</f>
        <v>0</v>
      </c>
      <c r="T137" s="92">
        <f t="shared" si="9"/>
        <v>0</v>
      </c>
      <c r="U137" s="86"/>
      <c r="V137" s="90">
        <f>SUMIF(Ref!$H:$H,'подбор радиатора TESI'!$U:$U,Ref!$I:$I)</f>
        <v>0</v>
      </c>
      <c r="W137" s="90">
        <f>(($N137*SUMIF(pricelist!$W:$W,'подбор радиатора TESI'!$AA:$AA,pricelist!$S:$S)*$J137)+$P137+IF($U137="радиусный",$V137*$J137,$V137)+IF($J137&gt;$AC137,31*1.13,0))*(1-$H$4/100)</f>
        <v>0</v>
      </c>
      <c r="X137" s="93"/>
      <c r="Y137" s="94"/>
      <c r="Z137" s="91"/>
      <c r="AA137" s="95" t="str">
        <f t="shared" si="15"/>
        <v>/</v>
      </c>
      <c r="AB137" s="95" t="str">
        <f t="shared" si="15"/>
        <v>/</v>
      </c>
      <c r="AC137" s="95">
        <f>SUMIF(Ref!$R:$R,'подбор радиатора TESI'!$AB:$AB,Ref!$Q:$Q)</f>
        <v>0</v>
      </c>
      <c r="AD137" s="95">
        <f t="shared" si="14"/>
        <v>1</v>
      </c>
      <c r="AE137" s="96"/>
      <c r="AF137" s="97"/>
    </row>
    <row r="138" spans="1:32" s="85" customFormat="1" ht="16.5">
      <c r="A138" s="82" t="str">
        <f t="shared" si="10"/>
        <v/>
      </c>
      <c r="B138" s="83" t="str">
        <f>IF($Z138="",IF($G138="","","RR"&amp;LEFT($G138,1)&amp;$H138&amp;IF($J138&lt;=9,"0"&amp;$J138,$J138)&amp;$L138&amp;"A4"&amp;LEFT($O138,2)&amp;"N"),VLOOKUP($Z138,Ref!$AE:$AG,3,0)&amp;$L138)</f>
        <v/>
      </c>
      <c r="C138" s="83" t="str">
        <f t="shared" si="11"/>
        <v/>
      </c>
      <c r="D138" s="82" t="str">
        <f t="shared" si="8"/>
        <v/>
      </c>
      <c r="E138" s="84" t="str">
        <f>IF($Z138="",IF($G138="","",$D138*$W138*$K$1),VLOOKUP($Z138,Ref!$AE:$AG,2,0)*$Q138*$K$1*(1-$H$4/100))</f>
        <v/>
      </c>
      <c r="G138" s="86"/>
      <c r="H138" s="86"/>
      <c r="I138" s="87">
        <f>SUMIF(pricelist!$W:$W,'подбор радиатора TESI'!$AA138,pricelist!$J:$J)</f>
        <v>0</v>
      </c>
      <c r="J138" s="88"/>
      <c r="K138" s="87">
        <f t="shared" si="12"/>
        <v>0</v>
      </c>
      <c r="L138" s="86"/>
      <c r="M138" s="89" t="str">
        <f>IF($L138="","",VLOOKUP($L138,Ref!$D:$J,7,0))</f>
        <v/>
      </c>
      <c r="N138" s="90">
        <f>SUMIF(Ref!$D:$D,'подбор радиатора TESI'!$L:$L,Ref!$E:$E)</f>
        <v>0</v>
      </c>
      <c r="O138" s="86"/>
      <c r="P138" s="90">
        <f>SUMIF(Ref!$F:$F,'подбор радиатора TESI'!$O:$O,Ref!$G:$G)</f>
        <v>0</v>
      </c>
      <c r="Q138" s="88"/>
      <c r="R138" s="90">
        <f>SUMIF(pricelist!$W:$W,'подбор радиатора TESI'!$AA:$AA,pricelist!$K:$K)*$J138</f>
        <v>0</v>
      </c>
      <c r="S138" s="90">
        <f ca="1">SUMIF(pricelist!$W:$W,$AA:$AA,INDIRECT($S$12&amp;$S$14))*$J138</f>
        <v>0</v>
      </c>
      <c r="T138" s="92">
        <f t="shared" si="9"/>
        <v>0</v>
      </c>
      <c r="U138" s="86"/>
      <c r="V138" s="90">
        <f>SUMIF(Ref!$H:$H,'подбор радиатора TESI'!$U:$U,Ref!$I:$I)</f>
        <v>0</v>
      </c>
      <c r="W138" s="90">
        <f>(($N138*SUMIF(pricelist!$W:$W,'подбор радиатора TESI'!$AA:$AA,pricelist!$S:$S)*$J138)+$P138+IF($U138="радиусный",$V138*$J138,$V138)+IF($J138&gt;$AC138,31*1.13,0))*(1-$H$4/100)</f>
        <v>0</v>
      </c>
      <c r="X138" s="93"/>
      <c r="Y138" s="94"/>
      <c r="Z138" s="91"/>
      <c r="AA138" s="95" t="str">
        <f t="shared" si="15"/>
        <v>/</v>
      </c>
      <c r="AB138" s="95" t="str">
        <f t="shared" si="15"/>
        <v>/</v>
      </c>
      <c r="AC138" s="95">
        <f>SUMIF(Ref!$R:$R,'подбор радиатора TESI'!$AB:$AB,Ref!$Q:$Q)</f>
        <v>0</v>
      </c>
      <c r="AD138" s="95">
        <f t="shared" si="14"/>
        <v>1</v>
      </c>
      <c r="AE138" s="96"/>
      <c r="AF138" s="97"/>
    </row>
    <row r="139" spans="1:32" s="85" customFormat="1" ht="16.5">
      <c r="A139" s="82" t="str">
        <f t="shared" si="10"/>
        <v/>
      </c>
      <c r="B139" s="83" t="str">
        <f>IF($Z139="",IF($G139="","","RR"&amp;LEFT($G139,1)&amp;$H139&amp;IF($J139&lt;=9,"0"&amp;$J139,$J139)&amp;$L139&amp;"A4"&amp;LEFT($O139,2)&amp;"N"),VLOOKUP($Z139,Ref!$AE:$AG,3,0)&amp;$L139)</f>
        <v/>
      </c>
      <c r="C139" s="83" t="str">
        <f t="shared" si="11"/>
        <v/>
      </c>
      <c r="D139" s="82" t="str">
        <f t="shared" si="8"/>
        <v/>
      </c>
      <c r="E139" s="84" t="str">
        <f>IF($Z139="",IF($G139="","",$D139*$W139*$K$1),VLOOKUP($Z139,Ref!$AE:$AG,2,0)*$Q139*$K$1*(1-$H$4/100))</f>
        <v/>
      </c>
      <c r="G139" s="86"/>
      <c r="H139" s="86"/>
      <c r="I139" s="87">
        <f>SUMIF(pricelist!$W:$W,'подбор радиатора TESI'!$AA139,pricelist!$J:$J)</f>
        <v>0</v>
      </c>
      <c r="J139" s="88"/>
      <c r="K139" s="87">
        <f t="shared" si="12"/>
        <v>0</v>
      </c>
      <c r="L139" s="86"/>
      <c r="M139" s="89" t="str">
        <f>IF($L139="","",VLOOKUP($L139,Ref!$D:$J,7,0))</f>
        <v/>
      </c>
      <c r="N139" s="90">
        <f>SUMIF(Ref!$D:$D,'подбор радиатора TESI'!$L:$L,Ref!$E:$E)</f>
        <v>0</v>
      </c>
      <c r="O139" s="86"/>
      <c r="P139" s="90">
        <f>SUMIF(Ref!$F:$F,'подбор радиатора TESI'!$O:$O,Ref!$G:$G)</f>
        <v>0</v>
      </c>
      <c r="Q139" s="88"/>
      <c r="R139" s="90">
        <f>SUMIF(pricelist!$W:$W,'подбор радиатора TESI'!$AA:$AA,pricelist!$K:$K)*$J139</f>
        <v>0</v>
      </c>
      <c r="S139" s="90">
        <f ca="1">SUMIF(pricelist!$W:$W,$AA:$AA,INDIRECT($S$12&amp;$S$14))*$J139</f>
        <v>0</v>
      </c>
      <c r="T139" s="92">
        <f t="shared" si="9"/>
        <v>0</v>
      </c>
      <c r="U139" s="86"/>
      <c r="V139" s="90">
        <f>SUMIF(Ref!$H:$H,'подбор радиатора TESI'!$U:$U,Ref!$I:$I)</f>
        <v>0</v>
      </c>
      <c r="W139" s="90">
        <f>(($N139*SUMIF(pricelist!$W:$W,'подбор радиатора TESI'!$AA:$AA,pricelist!$S:$S)*$J139)+$P139+IF($U139="радиусный",$V139*$J139,$V139)+IF($J139&gt;$AC139,31*1.13,0))*(1-$H$4/100)</f>
        <v>0</v>
      </c>
      <c r="X139" s="93"/>
      <c r="Y139" s="94"/>
      <c r="Z139" s="91"/>
      <c r="AA139" s="95" t="str">
        <f t="shared" si="15"/>
        <v>/</v>
      </c>
      <c r="AB139" s="95" t="str">
        <f t="shared" si="15"/>
        <v>/</v>
      </c>
      <c r="AC139" s="95">
        <f>SUMIF(Ref!$R:$R,'подбор радиатора TESI'!$AB:$AB,Ref!$Q:$Q)</f>
        <v>0</v>
      </c>
      <c r="AD139" s="95">
        <f t="shared" si="14"/>
        <v>1</v>
      </c>
      <c r="AE139" s="96"/>
      <c r="AF139" s="97"/>
    </row>
    <row r="140" spans="1:32" s="85" customFormat="1" ht="16.5">
      <c r="A140" s="82" t="str">
        <f t="shared" si="10"/>
        <v/>
      </c>
      <c r="B140" s="83" t="str">
        <f>IF($Z140="",IF($G140="","","RR"&amp;LEFT($G140,1)&amp;$H140&amp;IF($J140&lt;=9,"0"&amp;$J140,$J140)&amp;$L140&amp;"A4"&amp;LEFT($O140,2)&amp;"N"),VLOOKUP($Z140,Ref!$AE:$AG,3,0)&amp;$L140)</f>
        <v/>
      </c>
      <c r="C140" s="83" t="str">
        <f t="shared" si="11"/>
        <v/>
      </c>
      <c r="D140" s="82" t="str">
        <f t="shared" si="8"/>
        <v/>
      </c>
      <c r="E140" s="84" t="str">
        <f>IF($Z140="",IF($G140="","",$D140*$W140*$K$1),VLOOKUP($Z140,Ref!$AE:$AG,2,0)*$Q140*$K$1*(1-$H$4/100))</f>
        <v/>
      </c>
      <c r="G140" s="86"/>
      <c r="H140" s="86"/>
      <c r="I140" s="87">
        <f>SUMIF(pricelist!$W:$W,'подбор радиатора TESI'!$AA140,pricelist!$J:$J)</f>
        <v>0</v>
      </c>
      <c r="J140" s="88"/>
      <c r="K140" s="87">
        <f t="shared" si="12"/>
        <v>0</v>
      </c>
      <c r="L140" s="86"/>
      <c r="M140" s="89" t="str">
        <f>IF($L140="","",VLOOKUP($L140,Ref!$D:$J,7,0))</f>
        <v/>
      </c>
      <c r="N140" s="90">
        <f>SUMIF(Ref!$D:$D,'подбор радиатора TESI'!$L:$L,Ref!$E:$E)</f>
        <v>0</v>
      </c>
      <c r="O140" s="86"/>
      <c r="P140" s="90">
        <f>SUMIF(Ref!$F:$F,'подбор радиатора TESI'!$O:$O,Ref!$G:$G)</f>
        <v>0</v>
      </c>
      <c r="Q140" s="88"/>
      <c r="R140" s="90">
        <f>SUMIF(pricelist!$W:$W,'подбор радиатора TESI'!$AA:$AA,pricelist!$K:$K)*$J140</f>
        <v>0</v>
      </c>
      <c r="S140" s="90">
        <f ca="1">SUMIF(pricelist!$W:$W,$AA:$AA,INDIRECT($S$12&amp;$S$14))*$J140</f>
        <v>0</v>
      </c>
      <c r="T140" s="92">
        <f t="shared" si="9"/>
        <v>0</v>
      </c>
      <c r="U140" s="86"/>
      <c r="V140" s="90">
        <f>SUMIF(Ref!$H:$H,'подбор радиатора TESI'!$U:$U,Ref!$I:$I)</f>
        <v>0</v>
      </c>
      <c r="W140" s="90">
        <f>(($N140*SUMIF(pricelist!$W:$W,'подбор радиатора TESI'!$AA:$AA,pricelist!$S:$S)*$J140)+$P140+IF($U140="радиусный",$V140*$J140,$V140)+IF($J140&gt;$AC140,31*1.13,0))*(1-$H$4/100)</f>
        <v>0</v>
      </c>
      <c r="X140" s="93"/>
      <c r="Y140" s="94"/>
      <c r="Z140" s="91"/>
      <c r="AA140" s="95" t="str">
        <f t="shared" si="15"/>
        <v>/</v>
      </c>
      <c r="AB140" s="95" t="str">
        <f t="shared" si="15"/>
        <v>/</v>
      </c>
      <c r="AC140" s="95">
        <f>SUMIF(Ref!$R:$R,'подбор радиатора TESI'!$AB:$AB,Ref!$Q:$Q)</f>
        <v>0</v>
      </c>
      <c r="AD140" s="95">
        <f t="shared" si="14"/>
        <v>1</v>
      </c>
      <c r="AE140" s="96"/>
      <c r="AF140" s="97"/>
    </row>
    <row r="141" spans="1:32" s="85" customFormat="1" ht="16.5">
      <c r="A141" s="82" t="str">
        <f t="shared" si="10"/>
        <v/>
      </c>
      <c r="B141" s="83" t="str">
        <f>IF($Z141="",IF($G141="","","RR"&amp;LEFT($G141,1)&amp;$H141&amp;IF($J141&lt;=9,"0"&amp;$J141,$J141)&amp;$L141&amp;"A4"&amp;LEFT($O141,2)&amp;"N"),VLOOKUP($Z141,Ref!$AE:$AG,3,0)&amp;$L141)</f>
        <v/>
      </c>
      <c r="C141" s="83" t="str">
        <f t="shared" si="11"/>
        <v/>
      </c>
      <c r="D141" s="82" t="str">
        <f t="shared" si="8"/>
        <v/>
      </c>
      <c r="E141" s="84" t="str">
        <f>IF($Z141="",IF($G141="","",$D141*$W141*$K$1),VLOOKUP($Z141,Ref!$AE:$AG,2,0)*$Q141*$K$1*(1-$H$4/100))</f>
        <v/>
      </c>
      <c r="G141" s="86"/>
      <c r="H141" s="86"/>
      <c r="I141" s="87">
        <f>SUMIF(pricelist!$W:$W,'подбор радиатора TESI'!$AA141,pricelist!$J:$J)</f>
        <v>0</v>
      </c>
      <c r="J141" s="88"/>
      <c r="K141" s="87">
        <f t="shared" si="12"/>
        <v>0</v>
      </c>
      <c r="L141" s="86"/>
      <c r="M141" s="89" t="str">
        <f>IF($L141="","",VLOOKUP($L141,Ref!$D:$J,7,0))</f>
        <v/>
      </c>
      <c r="N141" s="90">
        <f>SUMIF(Ref!$D:$D,'подбор радиатора TESI'!$L:$L,Ref!$E:$E)</f>
        <v>0</v>
      </c>
      <c r="O141" s="86"/>
      <c r="P141" s="90">
        <f>SUMIF(Ref!$F:$F,'подбор радиатора TESI'!$O:$O,Ref!$G:$G)</f>
        <v>0</v>
      </c>
      <c r="Q141" s="88"/>
      <c r="R141" s="90">
        <f>SUMIF(pricelist!$W:$W,'подбор радиатора TESI'!$AA:$AA,pricelist!$K:$K)*$J141</f>
        <v>0</v>
      </c>
      <c r="S141" s="90">
        <f ca="1">SUMIF(pricelist!$W:$W,$AA:$AA,INDIRECT($S$12&amp;$S$14))*$J141</f>
        <v>0</v>
      </c>
      <c r="T141" s="92">
        <f t="shared" si="9"/>
        <v>0</v>
      </c>
      <c r="U141" s="86"/>
      <c r="V141" s="90">
        <f>SUMIF(Ref!$H:$H,'подбор радиатора TESI'!$U:$U,Ref!$I:$I)</f>
        <v>0</v>
      </c>
      <c r="W141" s="90">
        <f>(($N141*SUMIF(pricelist!$W:$W,'подбор радиатора TESI'!$AA:$AA,pricelist!$S:$S)*$J141)+$P141+IF($U141="радиусный",$V141*$J141,$V141)+IF($J141&gt;$AC141,31*1.13,0))*(1-$H$4/100)</f>
        <v>0</v>
      </c>
      <c r="X141" s="93"/>
      <c r="Y141" s="94"/>
      <c r="Z141" s="91"/>
      <c r="AA141" s="95" t="str">
        <f t="shared" si="15"/>
        <v>/</v>
      </c>
      <c r="AB141" s="95" t="str">
        <f t="shared" si="15"/>
        <v>/</v>
      </c>
      <c r="AC141" s="95">
        <f>SUMIF(Ref!$R:$R,'подбор радиатора TESI'!$AB:$AB,Ref!$Q:$Q)</f>
        <v>0</v>
      </c>
      <c r="AD141" s="95">
        <f t="shared" si="14"/>
        <v>1</v>
      </c>
      <c r="AE141" s="96"/>
      <c r="AF141" s="97"/>
    </row>
    <row r="142" spans="1:32" s="85" customFormat="1" ht="16.5">
      <c r="A142" s="82" t="str">
        <f t="shared" si="10"/>
        <v/>
      </c>
      <c r="B142" s="83" t="str">
        <f>IF($Z142="",IF($G142="","","RR"&amp;LEFT($G142,1)&amp;$H142&amp;IF($J142&lt;=9,"0"&amp;$J142,$J142)&amp;$L142&amp;"A4"&amp;LEFT($O142,2)&amp;"N"),VLOOKUP($Z142,Ref!$AE:$AG,3,0)&amp;$L142)</f>
        <v/>
      </c>
      <c r="C142" s="83" t="str">
        <f t="shared" si="11"/>
        <v/>
      </c>
      <c r="D142" s="82" t="str">
        <f t="shared" si="8"/>
        <v/>
      </c>
      <c r="E142" s="84" t="str">
        <f>IF($Z142="",IF($G142="","",$D142*$W142*$K$1),VLOOKUP($Z142,Ref!$AE:$AG,2,0)*$Q142*$K$1*(1-$H$4/100))</f>
        <v/>
      </c>
      <c r="G142" s="86"/>
      <c r="H142" s="86"/>
      <c r="I142" s="87">
        <f>SUMIF(pricelist!$W:$W,'подбор радиатора TESI'!$AA142,pricelist!$J:$J)</f>
        <v>0</v>
      </c>
      <c r="J142" s="88"/>
      <c r="K142" s="87">
        <f t="shared" si="12"/>
        <v>0</v>
      </c>
      <c r="L142" s="86"/>
      <c r="M142" s="89" t="str">
        <f>IF($L142="","",VLOOKUP($L142,Ref!$D:$J,7,0))</f>
        <v/>
      </c>
      <c r="N142" s="90">
        <f>SUMIF(Ref!$D:$D,'подбор радиатора TESI'!$L:$L,Ref!$E:$E)</f>
        <v>0</v>
      </c>
      <c r="O142" s="86"/>
      <c r="P142" s="90">
        <f>SUMIF(Ref!$F:$F,'подбор радиатора TESI'!$O:$O,Ref!$G:$G)</f>
        <v>0</v>
      </c>
      <c r="Q142" s="88"/>
      <c r="R142" s="90">
        <f>SUMIF(pricelist!$W:$W,'подбор радиатора TESI'!$AA:$AA,pricelist!$K:$K)*$J142</f>
        <v>0</v>
      </c>
      <c r="S142" s="90">
        <f ca="1">SUMIF(pricelist!$W:$W,$AA:$AA,INDIRECT($S$12&amp;$S$14))*$J142</f>
        <v>0</v>
      </c>
      <c r="T142" s="92">
        <f t="shared" si="9"/>
        <v>0</v>
      </c>
      <c r="U142" s="86"/>
      <c r="V142" s="90">
        <f>SUMIF(Ref!$H:$H,'подбор радиатора TESI'!$U:$U,Ref!$I:$I)</f>
        <v>0</v>
      </c>
      <c r="W142" s="90">
        <f>(($N142*SUMIF(pricelist!$W:$W,'подбор радиатора TESI'!$AA:$AA,pricelist!$S:$S)*$J142)+$P142+IF($U142="радиусный",$V142*$J142,$V142)+IF($J142&gt;$AC142,31*1.13,0))*(1-$H$4/100)</f>
        <v>0</v>
      </c>
      <c r="X142" s="93"/>
      <c r="Y142" s="94"/>
      <c r="Z142" s="91"/>
      <c r="AA142" s="95" t="str">
        <f t="shared" si="15"/>
        <v>/</v>
      </c>
      <c r="AB142" s="95" t="str">
        <f t="shared" si="15"/>
        <v>/</v>
      </c>
      <c r="AC142" s="95">
        <f>SUMIF(Ref!$R:$R,'подбор радиатора TESI'!$AB:$AB,Ref!$Q:$Q)</f>
        <v>0</v>
      </c>
      <c r="AD142" s="95">
        <f t="shared" si="14"/>
        <v>1</v>
      </c>
      <c r="AE142" s="96"/>
      <c r="AF142" s="97"/>
    </row>
    <row r="143" spans="1:32" s="85" customFormat="1" ht="16.5">
      <c r="A143" s="82" t="str">
        <f t="shared" si="10"/>
        <v/>
      </c>
      <c r="B143" s="83" t="str">
        <f>IF($Z143="",IF($G143="","","RR"&amp;LEFT($G143,1)&amp;$H143&amp;IF($J143&lt;=9,"0"&amp;$J143,$J143)&amp;$L143&amp;"A4"&amp;LEFT($O143,2)&amp;"N"),VLOOKUP($Z143,Ref!$AE:$AG,3,0)&amp;$L143)</f>
        <v/>
      </c>
      <c r="C143" s="83" t="str">
        <f t="shared" si="11"/>
        <v/>
      </c>
      <c r="D143" s="82" t="str">
        <f t="shared" si="8"/>
        <v/>
      </c>
      <c r="E143" s="84" t="str">
        <f>IF($Z143="",IF($G143="","",$D143*$W143*$K$1),VLOOKUP($Z143,Ref!$AE:$AG,2,0)*$Q143*$K$1*(1-$H$4/100))</f>
        <v/>
      </c>
      <c r="G143" s="86"/>
      <c r="H143" s="86"/>
      <c r="I143" s="87">
        <f>SUMIF(pricelist!$W:$W,'подбор радиатора TESI'!$AA143,pricelist!$J:$J)</f>
        <v>0</v>
      </c>
      <c r="J143" s="88"/>
      <c r="K143" s="87">
        <f t="shared" si="12"/>
        <v>0</v>
      </c>
      <c r="L143" s="86"/>
      <c r="M143" s="89" t="str">
        <f>IF($L143="","",VLOOKUP($L143,Ref!$D:$J,7,0))</f>
        <v/>
      </c>
      <c r="N143" s="90">
        <f>SUMIF(Ref!$D:$D,'подбор радиатора TESI'!$L:$L,Ref!$E:$E)</f>
        <v>0</v>
      </c>
      <c r="O143" s="86"/>
      <c r="P143" s="90">
        <f>SUMIF(Ref!$F:$F,'подбор радиатора TESI'!$O:$O,Ref!$G:$G)</f>
        <v>0</v>
      </c>
      <c r="Q143" s="88"/>
      <c r="R143" s="90">
        <f>SUMIF(pricelist!$W:$W,'подбор радиатора TESI'!$AA:$AA,pricelist!$K:$K)*$J143</f>
        <v>0</v>
      </c>
      <c r="S143" s="90">
        <f ca="1">SUMIF(pricelist!$W:$W,$AA:$AA,INDIRECT($S$12&amp;$S$14))*$J143</f>
        <v>0</v>
      </c>
      <c r="T143" s="92">
        <f t="shared" si="9"/>
        <v>0</v>
      </c>
      <c r="U143" s="86"/>
      <c r="V143" s="90">
        <f>SUMIF(Ref!$H:$H,'подбор радиатора TESI'!$U:$U,Ref!$I:$I)</f>
        <v>0</v>
      </c>
      <c r="W143" s="90">
        <f>(($N143*SUMIF(pricelist!$W:$W,'подбор радиатора TESI'!$AA:$AA,pricelist!$S:$S)*$J143)+$P143+IF($U143="радиусный",$V143*$J143,$V143)+IF($J143&gt;$AC143,31*1.13,0))*(1-$H$4/100)</f>
        <v>0</v>
      </c>
      <c r="X143" s="93"/>
      <c r="Y143" s="94"/>
      <c r="Z143" s="91"/>
      <c r="AA143" s="95" t="str">
        <f t="shared" si="15"/>
        <v>/</v>
      </c>
      <c r="AB143" s="95" t="str">
        <f t="shared" si="15"/>
        <v>/</v>
      </c>
      <c r="AC143" s="95">
        <f>SUMIF(Ref!$R:$R,'подбор радиатора TESI'!$AB:$AB,Ref!$Q:$Q)</f>
        <v>0</v>
      </c>
      <c r="AD143" s="95">
        <f t="shared" si="14"/>
        <v>1</v>
      </c>
      <c r="AE143" s="96"/>
      <c r="AF143" s="97"/>
    </row>
    <row r="144" spans="1:32" s="85" customFormat="1" ht="16.5">
      <c r="A144" s="82" t="str">
        <f t="shared" si="10"/>
        <v/>
      </c>
      <c r="B144" s="83" t="str">
        <f>IF($Z144="",IF($G144="","","RR"&amp;LEFT($G144,1)&amp;$H144&amp;IF($J144&lt;=9,"0"&amp;$J144,$J144)&amp;$L144&amp;"A4"&amp;LEFT($O144,2)&amp;"N"),VLOOKUP($Z144,Ref!$AE:$AG,3,0)&amp;$L144)</f>
        <v/>
      </c>
      <c r="C144" s="83" t="str">
        <f t="shared" si="11"/>
        <v/>
      </c>
      <c r="D144" s="82" t="str">
        <f t="shared" si="8"/>
        <v/>
      </c>
      <c r="E144" s="84" t="str">
        <f>IF($Z144="",IF($G144="","",$D144*$W144*$K$1),VLOOKUP($Z144,Ref!$AE:$AG,2,0)*$Q144*$K$1*(1-$H$4/100))</f>
        <v/>
      </c>
      <c r="G144" s="86"/>
      <c r="H144" s="86"/>
      <c r="I144" s="87">
        <f>SUMIF(pricelist!$W:$W,'подбор радиатора TESI'!$AA144,pricelist!$J:$J)</f>
        <v>0</v>
      </c>
      <c r="J144" s="88"/>
      <c r="K144" s="87">
        <f t="shared" si="12"/>
        <v>0</v>
      </c>
      <c r="L144" s="86"/>
      <c r="M144" s="89" t="str">
        <f>IF($L144="","",VLOOKUP($L144,Ref!$D:$J,7,0))</f>
        <v/>
      </c>
      <c r="N144" s="90">
        <f>SUMIF(Ref!$D:$D,'подбор радиатора TESI'!$L:$L,Ref!$E:$E)</f>
        <v>0</v>
      </c>
      <c r="O144" s="86"/>
      <c r="P144" s="90">
        <f>SUMIF(Ref!$F:$F,'подбор радиатора TESI'!$O:$O,Ref!$G:$G)</f>
        <v>0</v>
      </c>
      <c r="Q144" s="88"/>
      <c r="R144" s="90">
        <f>SUMIF(pricelist!$W:$W,'подбор радиатора TESI'!$AA:$AA,pricelist!$K:$K)*$J144</f>
        <v>0</v>
      </c>
      <c r="S144" s="90">
        <f ca="1">SUMIF(pricelist!$W:$W,$AA:$AA,INDIRECT($S$12&amp;$S$14))*$J144</f>
        <v>0</v>
      </c>
      <c r="T144" s="92">
        <f t="shared" si="9"/>
        <v>0</v>
      </c>
      <c r="U144" s="86"/>
      <c r="V144" s="90">
        <f>SUMIF(Ref!$H:$H,'подбор радиатора TESI'!$U:$U,Ref!$I:$I)</f>
        <v>0</v>
      </c>
      <c r="W144" s="90">
        <f>(($N144*SUMIF(pricelist!$W:$W,'подбор радиатора TESI'!$AA:$AA,pricelist!$S:$S)*$J144)+$P144+IF($U144="радиусный",$V144*$J144,$V144)+IF($J144&gt;$AC144,31*1.13,0))*(1-$H$4/100)</f>
        <v>0</v>
      </c>
      <c r="X144" s="93"/>
      <c r="Y144" s="94"/>
      <c r="Z144" s="91"/>
      <c r="AA144" s="95" t="str">
        <f t="shared" si="15"/>
        <v>/</v>
      </c>
      <c r="AB144" s="95" t="str">
        <f t="shared" si="15"/>
        <v>/</v>
      </c>
      <c r="AC144" s="95">
        <f>SUMIF(Ref!$R:$R,'подбор радиатора TESI'!$AB:$AB,Ref!$Q:$Q)</f>
        <v>0</v>
      </c>
      <c r="AD144" s="95">
        <f t="shared" si="14"/>
        <v>1</v>
      </c>
      <c r="AE144" s="96"/>
      <c r="AF144" s="97"/>
    </row>
    <row r="145" spans="1:32" s="85" customFormat="1" ht="16.5">
      <c r="A145" s="82" t="str">
        <f t="shared" si="10"/>
        <v/>
      </c>
      <c r="B145" s="83" t="str">
        <f>IF($Z145="",IF($G145="","","RR"&amp;LEFT($G145,1)&amp;$H145&amp;IF($J145&lt;=9,"0"&amp;$J145,$J145)&amp;$L145&amp;"A4"&amp;LEFT($O145,2)&amp;"N"),VLOOKUP($Z145,Ref!$AE:$AG,3,0)&amp;$L145)</f>
        <v/>
      </c>
      <c r="C145" s="83" t="str">
        <f t="shared" si="11"/>
        <v/>
      </c>
      <c r="D145" s="82" t="str">
        <f t="shared" si="8"/>
        <v/>
      </c>
      <c r="E145" s="84" t="str">
        <f>IF($Z145="",IF($G145="","",$D145*$W145*$K$1),VLOOKUP($Z145,Ref!$AE:$AG,2,0)*$Q145*$K$1*(1-$H$4/100))</f>
        <v/>
      </c>
      <c r="G145" s="86"/>
      <c r="H145" s="86"/>
      <c r="I145" s="87">
        <f>SUMIF(pricelist!$W:$W,'подбор радиатора TESI'!$AA145,pricelist!$J:$J)</f>
        <v>0</v>
      </c>
      <c r="J145" s="88"/>
      <c r="K145" s="87">
        <f t="shared" si="12"/>
        <v>0</v>
      </c>
      <c r="L145" s="86"/>
      <c r="M145" s="89" t="str">
        <f>IF($L145="","",VLOOKUP($L145,Ref!$D:$J,7,0))</f>
        <v/>
      </c>
      <c r="N145" s="90">
        <f>SUMIF(Ref!$D:$D,'подбор радиатора TESI'!$L:$L,Ref!$E:$E)</f>
        <v>0</v>
      </c>
      <c r="O145" s="86"/>
      <c r="P145" s="90">
        <f>SUMIF(Ref!$F:$F,'подбор радиатора TESI'!$O:$O,Ref!$G:$G)</f>
        <v>0</v>
      </c>
      <c r="Q145" s="88"/>
      <c r="R145" s="90">
        <f>SUMIF(pricelist!$W:$W,'подбор радиатора TESI'!$AA:$AA,pricelist!$K:$K)*$J145</f>
        <v>0</v>
      </c>
      <c r="S145" s="90">
        <f ca="1">SUMIF(pricelist!$W:$W,$AA:$AA,INDIRECT($S$12&amp;$S$14))*$J145</f>
        <v>0</v>
      </c>
      <c r="T145" s="92">
        <f t="shared" si="9"/>
        <v>0</v>
      </c>
      <c r="U145" s="86"/>
      <c r="V145" s="90">
        <f>SUMIF(Ref!$H:$H,'подбор радиатора TESI'!$U:$U,Ref!$I:$I)</f>
        <v>0</v>
      </c>
      <c r="W145" s="90">
        <f>(($N145*SUMIF(pricelist!$W:$W,'подбор радиатора TESI'!$AA:$AA,pricelist!$S:$S)*$J145)+$P145+IF($U145="радиусный",$V145*$J145,$V145)+IF($J145&gt;$AC145,31*1.13,0))*(1-$H$4/100)</f>
        <v>0</v>
      </c>
      <c r="X145" s="93"/>
      <c r="Y145" s="94"/>
      <c r="Z145" s="91"/>
      <c r="AA145" s="95" t="str">
        <f t="shared" si="15"/>
        <v>/</v>
      </c>
      <c r="AB145" s="95" t="str">
        <f t="shared" si="15"/>
        <v>/</v>
      </c>
      <c r="AC145" s="95">
        <f>SUMIF(Ref!$R:$R,'подбор радиатора TESI'!$AB:$AB,Ref!$Q:$Q)</f>
        <v>0</v>
      </c>
      <c r="AD145" s="95">
        <f t="shared" si="14"/>
        <v>1</v>
      </c>
      <c r="AE145" s="96"/>
      <c r="AF145" s="97"/>
    </row>
    <row r="146" spans="1:32" s="85" customFormat="1" ht="16.5">
      <c r="A146" s="82" t="str">
        <f t="shared" si="10"/>
        <v/>
      </c>
      <c r="B146" s="83" t="str">
        <f>IF($Z146="",IF($G146="","","RR"&amp;LEFT($G146,1)&amp;$H146&amp;IF($J146&lt;=9,"0"&amp;$J146,$J146)&amp;$L146&amp;"A4"&amp;LEFT($O146,2)&amp;"N"),VLOOKUP($Z146,Ref!$AE:$AG,3,0)&amp;$L146)</f>
        <v/>
      </c>
      <c r="C146" s="83" t="str">
        <f t="shared" si="11"/>
        <v/>
      </c>
      <c r="D146" s="82" t="str">
        <f t="shared" ref="D146:D209" si="16">IF($Z146="",IF($G146="","",$Q146),$Q146)</f>
        <v/>
      </c>
      <c r="E146" s="84" t="str">
        <f>IF($Z146="",IF($G146="","",$D146*$W146*$K$1),VLOOKUP($Z146,Ref!$AE:$AG,2,0)*$Q146*$K$1*(1-$H$4/100))</f>
        <v/>
      </c>
      <c r="G146" s="86"/>
      <c r="H146" s="86"/>
      <c r="I146" s="87">
        <f>SUMIF(pricelist!$W:$W,'подбор радиатора TESI'!$AA146,pricelist!$J:$J)</f>
        <v>0</v>
      </c>
      <c r="J146" s="88"/>
      <c r="K146" s="87">
        <f t="shared" si="12"/>
        <v>0</v>
      </c>
      <c r="L146" s="86"/>
      <c r="M146" s="89" t="str">
        <f>IF($L146="","",VLOOKUP($L146,Ref!$D:$J,7,0))</f>
        <v/>
      </c>
      <c r="N146" s="90">
        <f>SUMIF(Ref!$D:$D,'подбор радиатора TESI'!$L:$L,Ref!$E:$E)</f>
        <v>0</v>
      </c>
      <c r="O146" s="86"/>
      <c r="P146" s="90">
        <f>SUMIF(Ref!$F:$F,'подбор радиатора TESI'!$O:$O,Ref!$G:$G)</f>
        <v>0</v>
      </c>
      <c r="Q146" s="88"/>
      <c r="R146" s="90">
        <f>SUMIF(pricelist!$W:$W,'подбор радиатора TESI'!$AA:$AA,pricelist!$K:$K)*$J146</f>
        <v>0</v>
      </c>
      <c r="S146" s="90">
        <f ca="1">SUMIF(pricelist!$W:$W,$AA:$AA,INDIRECT($S$12&amp;$S$14))*$J146</f>
        <v>0</v>
      </c>
      <c r="T146" s="92">
        <f t="shared" ref="T146:T209" si="17">$J146*$Q146</f>
        <v>0</v>
      </c>
      <c r="U146" s="86"/>
      <c r="V146" s="90">
        <f>SUMIF(Ref!$H:$H,'подбор радиатора TESI'!$U:$U,Ref!$I:$I)</f>
        <v>0</v>
      </c>
      <c r="W146" s="90">
        <f>(($N146*SUMIF(pricelist!$W:$W,'подбор радиатора TESI'!$AA:$AA,pricelist!$S:$S)*$J146)+$P146+IF($U146="радиусный",$V146*$J146,$V146)+IF($J146&gt;$AC146,31*1.13,0))*(1-$H$4/100)</f>
        <v>0</v>
      </c>
      <c r="X146" s="93"/>
      <c r="Y146" s="94"/>
      <c r="Z146" s="91"/>
      <c r="AA146" s="95" t="str">
        <f t="shared" si="15"/>
        <v>/</v>
      </c>
      <c r="AB146" s="95" t="str">
        <f t="shared" si="15"/>
        <v>/</v>
      </c>
      <c r="AC146" s="95">
        <f>SUMIF(Ref!$R:$R,'подбор радиатора TESI'!$AB:$AB,Ref!$Q:$Q)</f>
        <v>0</v>
      </c>
      <c r="AD146" s="95">
        <f t="shared" si="14"/>
        <v>1</v>
      </c>
      <c r="AE146" s="96"/>
      <c r="AF146" s="97"/>
    </row>
    <row r="147" spans="1:32" s="85" customFormat="1" ht="16.5">
      <c r="A147" s="82" t="str">
        <f t="shared" ref="A147:A210" si="18">IF($C147="","",A146+1)</f>
        <v/>
      </c>
      <c r="B147" s="83" t="str">
        <f>IF($Z147="",IF($G147="","","RR"&amp;LEFT($G147,1)&amp;$H147&amp;IF($J147&lt;=9,"0"&amp;$J147,$J147)&amp;$L147&amp;"A4"&amp;LEFT($O147,2)&amp;"N"),VLOOKUP($Z147,Ref!$AE:$AG,3,0)&amp;$L147)</f>
        <v/>
      </c>
      <c r="C147" s="83" t="str">
        <f t="shared" ref="C147:C210" si="19">IF($Z147="",IF($G147="","","RR"&amp;LEFT($G147,1)&amp;" "&amp;$H147&amp;", секций "&amp;$J147&amp;", цвет "&amp;$L147&amp;", подкл. "&amp;LEFT($O147,3)&amp;", "&amp;$U147),$Z147&amp;" "&amp;$L147)</f>
        <v/>
      </c>
      <c r="D147" s="82" t="str">
        <f t="shared" si="16"/>
        <v/>
      </c>
      <c r="E147" s="84" t="str">
        <f>IF($Z147="",IF($G147="","",$D147*$W147*$K$1),VLOOKUP($Z147,Ref!$AE:$AG,2,0)*$Q147*$K$1*(1-$H$4/100))</f>
        <v/>
      </c>
      <c r="G147" s="86"/>
      <c r="H147" s="86"/>
      <c r="I147" s="87">
        <f>SUMIF(pricelist!$W:$W,'подбор радиатора TESI'!$AA147,pricelist!$J:$J)</f>
        <v>0</v>
      </c>
      <c r="J147" s="88"/>
      <c r="K147" s="87">
        <f t="shared" ref="K147:K210" si="20">$J147*45</f>
        <v>0</v>
      </c>
      <c r="L147" s="86"/>
      <c r="M147" s="89" t="str">
        <f>IF($L147="","",VLOOKUP($L147,Ref!$D:$J,7,0))</f>
        <v/>
      </c>
      <c r="N147" s="90">
        <f>SUMIF(Ref!$D:$D,'подбор радиатора TESI'!$L:$L,Ref!$E:$E)</f>
        <v>0</v>
      </c>
      <c r="O147" s="86"/>
      <c r="P147" s="90">
        <f>SUMIF(Ref!$F:$F,'подбор радиатора TESI'!$O:$O,Ref!$G:$G)</f>
        <v>0</v>
      </c>
      <c r="Q147" s="88"/>
      <c r="R147" s="90">
        <f>SUMIF(pricelist!$W:$W,'подбор радиатора TESI'!$AA:$AA,pricelist!$K:$K)*$J147</f>
        <v>0</v>
      </c>
      <c r="S147" s="90">
        <f ca="1">SUMIF(pricelist!$W:$W,$AA:$AA,INDIRECT($S$12&amp;$S$14))*$J147</f>
        <v>0</v>
      </c>
      <c r="T147" s="92">
        <f t="shared" si="17"/>
        <v>0</v>
      </c>
      <c r="U147" s="86"/>
      <c r="V147" s="90">
        <f>SUMIF(Ref!$H:$H,'подбор радиатора TESI'!$U:$U,Ref!$I:$I)</f>
        <v>0</v>
      </c>
      <c r="W147" s="90">
        <f>(($N147*SUMIF(pricelist!$W:$W,'подбор радиатора TESI'!$AA:$AA,pricelist!$S:$S)*$J147)+$P147+IF($U147="радиусный",$V147*$J147,$V147)+IF($J147&gt;$AC147,31*1.13,0))*(1-$H$4/100)</f>
        <v>0</v>
      </c>
      <c r="X147" s="93"/>
      <c r="Y147" s="94"/>
      <c r="Z147" s="91"/>
      <c r="AA147" s="95" t="str">
        <f t="shared" si="15"/>
        <v>/</v>
      </c>
      <c r="AB147" s="95" t="str">
        <f t="shared" si="15"/>
        <v>/</v>
      </c>
      <c r="AC147" s="95">
        <f>SUMIF(Ref!$R:$R,'подбор радиатора TESI'!$AB:$AB,Ref!$Q:$Q)</f>
        <v>0</v>
      </c>
      <c r="AD147" s="95">
        <f t="shared" ref="AD147:AD210" si="21">IF($Z147="",1,0)</f>
        <v>1</v>
      </c>
      <c r="AE147" s="96"/>
      <c r="AF147" s="97"/>
    </row>
    <row r="148" spans="1:32" s="85" customFormat="1" ht="16.5">
      <c r="A148" s="82" t="str">
        <f t="shared" si="18"/>
        <v/>
      </c>
      <c r="B148" s="83" t="str">
        <f>IF($Z148="",IF($G148="","","RR"&amp;LEFT($G148,1)&amp;$H148&amp;IF($J148&lt;=9,"0"&amp;$J148,$J148)&amp;$L148&amp;"A4"&amp;LEFT($O148,2)&amp;"N"),VLOOKUP($Z148,Ref!$AE:$AG,3,0)&amp;$L148)</f>
        <v/>
      </c>
      <c r="C148" s="83" t="str">
        <f t="shared" si="19"/>
        <v/>
      </c>
      <c r="D148" s="82" t="str">
        <f t="shared" si="16"/>
        <v/>
      </c>
      <c r="E148" s="84" t="str">
        <f>IF($Z148="",IF($G148="","",$D148*$W148*$K$1),VLOOKUP($Z148,Ref!$AE:$AG,2,0)*$Q148*$K$1*(1-$H$4/100))</f>
        <v/>
      </c>
      <c r="G148" s="86"/>
      <c r="H148" s="86"/>
      <c r="I148" s="87">
        <f>SUMIF(pricelist!$W:$W,'подбор радиатора TESI'!$AA148,pricelist!$J:$J)</f>
        <v>0</v>
      </c>
      <c r="J148" s="88"/>
      <c r="K148" s="87">
        <f t="shared" si="20"/>
        <v>0</v>
      </c>
      <c r="L148" s="86"/>
      <c r="M148" s="89" t="str">
        <f>IF($L148="","",VLOOKUP($L148,Ref!$D:$J,7,0))</f>
        <v/>
      </c>
      <c r="N148" s="90">
        <f>SUMIF(Ref!$D:$D,'подбор радиатора TESI'!$L:$L,Ref!$E:$E)</f>
        <v>0</v>
      </c>
      <c r="O148" s="86"/>
      <c r="P148" s="90">
        <f>SUMIF(Ref!$F:$F,'подбор радиатора TESI'!$O:$O,Ref!$G:$G)</f>
        <v>0</v>
      </c>
      <c r="Q148" s="88"/>
      <c r="R148" s="90">
        <f>SUMIF(pricelist!$W:$W,'подбор радиатора TESI'!$AA:$AA,pricelist!$K:$K)*$J148</f>
        <v>0</v>
      </c>
      <c r="S148" s="90">
        <f ca="1">SUMIF(pricelist!$W:$W,$AA:$AA,INDIRECT($S$12&amp;$S$14))*$J148</f>
        <v>0</v>
      </c>
      <c r="T148" s="92">
        <f t="shared" si="17"/>
        <v>0</v>
      </c>
      <c r="U148" s="86"/>
      <c r="V148" s="90">
        <f>SUMIF(Ref!$H:$H,'подбор радиатора TESI'!$U:$U,Ref!$I:$I)</f>
        <v>0</v>
      </c>
      <c r="W148" s="90">
        <f>(($N148*SUMIF(pricelist!$W:$W,'подбор радиатора TESI'!$AA:$AA,pricelist!$S:$S)*$J148)+$P148+IF($U148="радиусный",$V148*$J148,$V148)+IF($J148&gt;$AC148,31*1.13,0))*(1-$H$4/100)</f>
        <v>0</v>
      </c>
      <c r="X148" s="93"/>
      <c r="Y148" s="94"/>
      <c r="Z148" s="91"/>
      <c r="AA148" s="95" t="str">
        <f t="shared" si="15"/>
        <v>/</v>
      </c>
      <c r="AB148" s="95" t="str">
        <f t="shared" si="15"/>
        <v>/</v>
      </c>
      <c r="AC148" s="95">
        <f>SUMIF(Ref!$R:$R,'подбор радиатора TESI'!$AB:$AB,Ref!$Q:$Q)</f>
        <v>0</v>
      </c>
      <c r="AD148" s="95">
        <f t="shared" si="21"/>
        <v>1</v>
      </c>
      <c r="AE148" s="96"/>
      <c r="AF148" s="97"/>
    </row>
    <row r="149" spans="1:32" s="85" customFormat="1" ht="16.5">
      <c r="A149" s="82" t="str">
        <f t="shared" si="18"/>
        <v/>
      </c>
      <c r="B149" s="83" t="str">
        <f>IF($Z149="",IF($G149="","","RR"&amp;LEFT($G149,1)&amp;$H149&amp;IF($J149&lt;=9,"0"&amp;$J149,$J149)&amp;$L149&amp;"A4"&amp;LEFT($O149,2)&amp;"N"),VLOOKUP($Z149,Ref!$AE:$AG,3,0)&amp;$L149)</f>
        <v/>
      </c>
      <c r="C149" s="83" t="str">
        <f t="shared" si="19"/>
        <v/>
      </c>
      <c r="D149" s="82" t="str">
        <f t="shared" si="16"/>
        <v/>
      </c>
      <c r="E149" s="84" t="str">
        <f>IF($Z149="",IF($G149="","",$D149*$W149*$K$1),VLOOKUP($Z149,Ref!$AE:$AG,2,0)*$Q149*$K$1*(1-$H$4/100))</f>
        <v/>
      </c>
      <c r="G149" s="86"/>
      <c r="H149" s="86"/>
      <c r="I149" s="87">
        <f>SUMIF(pricelist!$W:$W,'подбор радиатора TESI'!$AA149,pricelist!$J:$J)</f>
        <v>0</v>
      </c>
      <c r="J149" s="88"/>
      <c r="K149" s="87">
        <f t="shared" si="20"/>
        <v>0</v>
      </c>
      <c r="L149" s="86"/>
      <c r="M149" s="89" t="str">
        <f>IF($L149="","",VLOOKUP($L149,Ref!$D:$J,7,0))</f>
        <v/>
      </c>
      <c r="N149" s="90">
        <f>SUMIF(Ref!$D:$D,'подбор радиатора TESI'!$L:$L,Ref!$E:$E)</f>
        <v>0</v>
      </c>
      <c r="O149" s="86"/>
      <c r="P149" s="90">
        <f>SUMIF(Ref!$F:$F,'подбор радиатора TESI'!$O:$O,Ref!$G:$G)</f>
        <v>0</v>
      </c>
      <c r="Q149" s="88"/>
      <c r="R149" s="90">
        <f>SUMIF(pricelist!$W:$W,'подбор радиатора TESI'!$AA:$AA,pricelist!$K:$K)*$J149</f>
        <v>0</v>
      </c>
      <c r="S149" s="90">
        <f ca="1">SUMIF(pricelist!$W:$W,$AA:$AA,INDIRECT($S$12&amp;$S$14))*$J149</f>
        <v>0</v>
      </c>
      <c r="T149" s="92">
        <f t="shared" si="17"/>
        <v>0</v>
      </c>
      <c r="U149" s="86"/>
      <c r="V149" s="90">
        <f>SUMIF(Ref!$H:$H,'подбор радиатора TESI'!$U:$U,Ref!$I:$I)</f>
        <v>0</v>
      </c>
      <c r="W149" s="90">
        <f>(($N149*SUMIF(pricelist!$W:$W,'подбор радиатора TESI'!$AA:$AA,pricelist!$S:$S)*$J149)+$P149+IF($U149="радиусный",$V149*$J149,$V149)+IF($J149&gt;$AC149,31*1.13,0))*(1-$H$4/100)</f>
        <v>0</v>
      </c>
      <c r="X149" s="93"/>
      <c r="Y149" s="94"/>
      <c r="Z149" s="91"/>
      <c r="AA149" s="95" t="str">
        <f t="shared" si="15"/>
        <v>/</v>
      </c>
      <c r="AB149" s="95" t="str">
        <f t="shared" si="15"/>
        <v>/</v>
      </c>
      <c r="AC149" s="95">
        <f>SUMIF(Ref!$R:$R,'подбор радиатора TESI'!$AB:$AB,Ref!$Q:$Q)</f>
        <v>0</v>
      </c>
      <c r="AD149" s="95">
        <f t="shared" si="21"/>
        <v>1</v>
      </c>
      <c r="AE149" s="96"/>
      <c r="AF149" s="97"/>
    </row>
    <row r="150" spans="1:32" s="85" customFormat="1" ht="16.5">
      <c r="A150" s="82" t="str">
        <f t="shared" si="18"/>
        <v/>
      </c>
      <c r="B150" s="83" t="str">
        <f>IF($Z150="",IF($G150="","","RR"&amp;LEFT($G150,1)&amp;$H150&amp;IF($J150&lt;=9,"0"&amp;$J150,$J150)&amp;$L150&amp;"A4"&amp;LEFT($O150,2)&amp;"N"),VLOOKUP($Z150,Ref!$AE:$AG,3,0)&amp;$L150)</f>
        <v/>
      </c>
      <c r="C150" s="83" t="str">
        <f t="shared" si="19"/>
        <v/>
      </c>
      <c r="D150" s="82" t="str">
        <f t="shared" si="16"/>
        <v/>
      </c>
      <c r="E150" s="84" t="str">
        <f>IF($Z150="",IF($G150="","",$D150*$W150*$K$1),VLOOKUP($Z150,Ref!$AE:$AG,2,0)*$Q150*$K$1*(1-$H$4/100))</f>
        <v/>
      </c>
      <c r="G150" s="86"/>
      <c r="H150" s="86"/>
      <c r="I150" s="87">
        <f>SUMIF(pricelist!$W:$W,'подбор радиатора TESI'!$AA150,pricelist!$J:$J)</f>
        <v>0</v>
      </c>
      <c r="J150" s="88"/>
      <c r="K150" s="87">
        <f t="shared" si="20"/>
        <v>0</v>
      </c>
      <c r="L150" s="86"/>
      <c r="M150" s="89" t="str">
        <f>IF($L150="","",VLOOKUP($L150,Ref!$D:$J,7,0))</f>
        <v/>
      </c>
      <c r="N150" s="90">
        <f>SUMIF(Ref!$D:$D,'подбор радиатора TESI'!$L:$L,Ref!$E:$E)</f>
        <v>0</v>
      </c>
      <c r="O150" s="86"/>
      <c r="P150" s="90">
        <f>SUMIF(Ref!$F:$F,'подбор радиатора TESI'!$O:$O,Ref!$G:$G)</f>
        <v>0</v>
      </c>
      <c r="Q150" s="88"/>
      <c r="R150" s="90">
        <f>SUMIF(pricelist!$W:$W,'подбор радиатора TESI'!$AA:$AA,pricelist!$K:$K)*$J150</f>
        <v>0</v>
      </c>
      <c r="S150" s="90">
        <f ca="1">SUMIF(pricelist!$W:$W,$AA:$AA,INDIRECT($S$12&amp;$S$14))*$J150</f>
        <v>0</v>
      </c>
      <c r="T150" s="92">
        <f t="shared" si="17"/>
        <v>0</v>
      </c>
      <c r="U150" s="86"/>
      <c r="V150" s="90">
        <f>SUMIF(Ref!$H:$H,'подбор радиатора TESI'!$U:$U,Ref!$I:$I)</f>
        <v>0</v>
      </c>
      <c r="W150" s="90">
        <f>(($N150*SUMIF(pricelist!$W:$W,'подбор радиатора TESI'!$AA:$AA,pricelist!$S:$S)*$J150)+$P150+IF($U150="радиусный",$V150*$J150,$V150)+IF($J150&gt;$AC150,31*1.13,0))*(1-$H$4/100)</f>
        <v>0</v>
      </c>
      <c r="X150" s="93"/>
      <c r="Y150" s="94"/>
      <c r="Z150" s="91"/>
      <c r="AA150" s="95" t="str">
        <f t="shared" si="15"/>
        <v>/</v>
      </c>
      <c r="AB150" s="95" t="str">
        <f t="shared" si="15"/>
        <v>/</v>
      </c>
      <c r="AC150" s="95">
        <f>SUMIF(Ref!$R:$R,'подбор радиатора TESI'!$AB:$AB,Ref!$Q:$Q)</f>
        <v>0</v>
      </c>
      <c r="AD150" s="95">
        <f t="shared" si="21"/>
        <v>1</v>
      </c>
      <c r="AE150" s="96"/>
      <c r="AF150" s="97"/>
    </row>
    <row r="151" spans="1:32" s="85" customFormat="1" ht="16.5">
      <c r="A151" s="82" t="str">
        <f t="shared" si="18"/>
        <v/>
      </c>
      <c r="B151" s="83" t="str">
        <f>IF($Z151="",IF($G151="","","RR"&amp;LEFT($G151,1)&amp;$H151&amp;IF($J151&lt;=9,"0"&amp;$J151,$J151)&amp;$L151&amp;"A4"&amp;LEFT($O151,2)&amp;"N"),VLOOKUP($Z151,Ref!$AE:$AG,3,0)&amp;$L151)</f>
        <v/>
      </c>
      <c r="C151" s="83" t="str">
        <f t="shared" si="19"/>
        <v/>
      </c>
      <c r="D151" s="82" t="str">
        <f t="shared" si="16"/>
        <v/>
      </c>
      <c r="E151" s="84" t="str">
        <f>IF($Z151="",IF($G151="","",$D151*$W151*$K$1),VLOOKUP($Z151,Ref!$AE:$AG,2,0)*$Q151*$K$1*(1-$H$4/100))</f>
        <v/>
      </c>
      <c r="G151" s="86"/>
      <c r="H151" s="86"/>
      <c r="I151" s="87">
        <f>SUMIF(pricelist!$W:$W,'подбор радиатора TESI'!$AA151,pricelist!$J:$J)</f>
        <v>0</v>
      </c>
      <c r="J151" s="88"/>
      <c r="K151" s="87">
        <f t="shared" si="20"/>
        <v>0</v>
      </c>
      <c r="L151" s="86"/>
      <c r="M151" s="89" t="str">
        <f>IF($L151="","",VLOOKUP($L151,Ref!$D:$J,7,0))</f>
        <v/>
      </c>
      <c r="N151" s="90">
        <f>SUMIF(Ref!$D:$D,'подбор радиатора TESI'!$L:$L,Ref!$E:$E)</f>
        <v>0</v>
      </c>
      <c r="O151" s="86"/>
      <c r="P151" s="90">
        <f>SUMIF(Ref!$F:$F,'подбор радиатора TESI'!$O:$O,Ref!$G:$G)</f>
        <v>0</v>
      </c>
      <c r="Q151" s="88"/>
      <c r="R151" s="90">
        <f>SUMIF(pricelist!$W:$W,'подбор радиатора TESI'!$AA:$AA,pricelist!$K:$K)*$J151</f>
        <v>0</v>
      </c>
      <c r="S151" s="90">
        <f ca="1">SUMIF(pricelist!$W:$W,$AA:$AA,INDIRECT($S$12&amp;$S$14))*$J151</f>
        <v>0</v>
      </c>
      <c r="T151" s="92">
        <f t="shared" si="17"/>
        <v>0</v>
      </c>
      <c r="U151" s="86"/>
      <c r="V151" s="90">
        <f>SUMIF(Ref!$H:$H,'подбор радиатора TESI'!$U:$U,Ref!$I:$I)</f>
        <v>0</v>
      </c>
      <c r="W151" s="90">
        <f>(($N151*SUMIF(pricelist!$W:$W,'подбор радиатора TESI'!$AA:$AA,pricelist!$S:$S)*$J151)+$P151+IF($U151="радиусный",$V151*$J151,$V151)+IF($J151&gt;$AC151,31*1.13,0))*(1-$H$4/100)</f>
        <v>0</v>
      </c>
      <c r="X151" s="93"/>
      <c r="Y151" s="94"/>
      <c r="Z151" s="91"/>
      <c r="AA151" s="95" t="str">
        <f t="shared" si="15"/>
        <v>/</v>
      </c>
      <c r="AB151" s="95" t="str">
        <f t="shared" si="15"/>
        <v>/</v>
      </c>
      <c r="AC151" s="95">
        <f>SUMIF(Ref!$R:$R,'подбор радиатора TESI'!$AB:$AB,Ref!$Q:$Q)</f>
        <v>0</v>
      </c>
      <c r="AD151" s="95">
        <f t="shared" si="21"/>
        <v>1</v>
      </c>
      <c r="AE151" s="96"/>
      <c r="AF151" s="97"/>
    </row>
    <row r="152" spans="1:32" s="85" customFormat="1" ht="16.5">
      <c r="A152" s="82" t="str">
        <f t="shared" si="18"/>
        <v/>
      </c>
      <c r="B152" s="83" t="str">
        <f>IF($Z152="",IF($G152="","","RR"&amp;LEFT($G152,1)&amp;$H152&amp;IF($J152&lt;=9,"0"&amp;$J152,$J152)&amp;$L152&amp;"A4"&amp;LEFT($O152,2)&amp;"N"),VLOOKUP($Z152,Ref!$AE:$AG,3,0)&amp;$L152)</f>
        <v/>
      </c>
      <c r="C152" s="83" t="str">
        <f t="shared" si="19"/>
        <v/>
      </c>
      <c r="D152" s="82" t="str">
        <f t="shared" si="16"/>
        <v/>
      </c>
      <c r="E152" s="84" t="str">
        <f>IF($Z152="",IF($G152="","",$D152*$W152*$K$1),VLOOKUP($Z152,Ref!$AE:$AG,2,0)*$Q152*$K$1*(1-$H$4/100))</f>
        <v/>
      </c>
      <c r="G152" s="86"/>
      <c r="H152" s="86"/>
      <c r="I152" s="87">
        <f>SUMIF(pricelist!$W:$W,'подбор радиатора TESI'!$AA152,pricelist!$J:$J)</f>
        <v>0</v>
      </c>
      <c r="J152" s="88"/>
      <c r="K152" s="87">
        <f t="shared" si="20"/>
        <v>0</v>
      </c>
      <c r="L152" s="86"/>
      <c r="M152" s="89" t="str">
        <f>IF($L152="","",VLOOKUP($L152,Ref!$D:$J,7,0))</f>
        <v/>
      </c>
      <c r="N152" s="90">
        <f>SUMIF(Ref!$D:$D,'подбор радиатора TESI'!$L:$L,Ref!$E:$E)</f>
        <v>0</v>
      </c>
      <c r="O152" s="86"/>
      <c r="P152" s="90">
        <f>SUMIF(Ref!$F:$F,'подбор радиатора TESI'!$O:$O,Ref!$G:$G)</f>
        <v>0</v>
      </c>
      <c r="Q152" s="88"/>
      <c r="R152" s="90">
        <f>SUMIF(pricelist!$W:$W,'подбор радиатора TESI'!$AA:$AA,pricelist!$K:$K)*$J152</f>
        <v>0</v>
      </c>
      <c r="S152" s="90">
        <f ca="1">SUMIF(pricelist!$W:$W,$AA:$AA,INDIRECT($S$12&amp;$S$14))*$J152</f>
        <v>0</v>
      </c>
      <c r="T152" s="92">
        <f t="shared" si="17"/>
        <v>0</v>
      </c>
      <c r="U152" s="86"/>
      <c r="V152" s="90">
        <f>SUMIF(Ref!$H:$H,'подбор радиатора TESI'!$U:$U,Ref!$I:$I)</f>
        <v>0</v>
      </c>
      <c r="W152" s="90">
        <f>(($N152*SUMIF(pricelist!$W:$W,'подбор радиатора TESI'!$AA:$AA,pricelist!$S:$S)*$J152)+$P152+IF($U152="радиусный",$V152*$J152,$V152)+IF($J152&gt;$AC152,31*1.13,0))*(1-$H$4/100)</f>
        <v>0</v>
      </c>
      <c r="X152" s="93"/>
      <c r="Y152" s="94"/>
      <c r="Z152" s="91"/>
      <c r="AA152" s="95" t="str">
        <f t="shared" si="15"/>
        <v>/</v>
      </c>
      <c r="AB152" s="95" t="str">
        <f t="shared" si="15"/>
        <v>/</v>
      </c>
      <c r="AC152" s="95">
        <f>SUMIF(Ref!$R:$R,'подбор радиатора TESI'!$AB:$AB,Ref!$Q:$Q)</f>
        <v>0</v>
      </c>
      <c r="AD152" s="95">
        <f t="shared" si="21"/>
        <v>1</v>
      </c>
      <c r="AE152" s="96"/>
      <c r="AF152" s="97"/>
    </row>
    <row r="153" spans="1:32" s="85" customFormat="1" ht="16.5">
      <c r="A153" s="82" t="str">
        <f t="shared" si="18"/>
        <v/>
      </c>
      <c r="B153" s="83" t="str">
        <f>IF($Z153="",IF($G153="","","RR"&amp;LEFT($G153,1)&amp;$H153&amp;IF($J153&lt;=9,"0"&amp;$J153,$J153)&amp;$L153&amp;"A4"&amp;LEFT($O153,2)&amp;"N"),VLOOKUP($Z153,Ref!$AE:$AG,3,0)&amp;$L153)</f>
        <v/>
      </c>
      <c r="C153" s="83" t="str">
        <f t="shared" si="19"/>
        <v/>
      </c>
      <c r="D153" s="82" t="str">
        <f t="shared" si="16"/>
        <v/>
      </c>
      <c r="E153" s="84" t="str">
        <f>IF($Z153="",IF($G153="","",$D153*$W153*$K$1),VLOOKUP($Z153,Ref!$AE:$AG,2,0)*$Q153*$K$1*(1-$H$4/100))</f>
        <v/>
      </c>
      <c r="G153" s="86"/>
      <c r="H153" s="86"/>
      <c r="I153" s="87">
        <f>SUMIF(pricelist!$W:$W,'подбор радиатора TESI'!$AA153,pricelist!$J:$J)</f>
        <v>0</v>
      </c>
      <c r="J153" s="88"/>
      <c r="K153" s="87">
        <f t="shared" si="20"/>
        <v>0</v>
      </c>
      <c r="L153" s="86"/>
      <c r="M153" s="89" t="str">
        <f>IF($L153="","",VLOOKUP($L153,Ref!$D:$J,7,0))</f>
        <v/>
      </c>
      <c r="N153" s="90">
        <f>SUMIF(Ref!$D:$D,'подбор радиатора TESI'!$L:$L,Ref!$E:$E)</f>
        <v>0</v>
      </c>
      <c r="O153" s="86"/>
      <c r="P153" s="90">
        <f>SUMIF(Ref!$F:$F,'подбор радиатора TESI'!$O:$O,Ref!$G:$G)</f>
        <v>0</v>
      </c>
      <c r="Q153" s="88"/>
      <c r="R153" s="90">
        <f>SUMIF(pricelist!$W:$W,'подбор радиатора TESI'!$AA:$AA,pricelist!$K:$K)*$J153</f>
        <v>0</v>
      </c>
      <c r="S153" s="90">
        <f ca="1">SUMIF(pricelist!$W:$W,$AA:$AA,INDIRECT($S$12&amp;$S$14))*$J153</f>
        <v>0</v>
      </c>
      <c r="T153" s="92">
        <f t="shared" si="17"/>
        <v>0</v>
      </c>
      <c r="U153" s="86"/>
      <c r="V153" s="90">
        <f>SUMIF(Ref!$H:$H,'подбор радиатора TESI'!$U:$U,Ref!$I:$I)</f>
        <v>0</v>
      </c>
      <c r="W153" s="90">
        <f>(($N153*SUMIF(pricelist!$W:$W,'подбор радиатора TESI'!$AA:$AA,pricelist!$S:$S)*$J153)+$P153+IF($U153="радиусный",$V153*$J153,$V153)+IF($J153&gt;$AC153,31*1.13,0))*(1-$H$4/100)</f>
        <v>0</v>
      </c>
      <c r="X153" s="93"/>
      <c r="Y153" s="94"/>
      <c r="Z153" s="91"/>
      <c r="AA153" s="95" t="str">
        <f t="shared" si="15"/>
        <v>/</v>
      </c>
      <c r="AB153" s="95" t="str">
        <f t="shared" si="15"/>
        <v>/</v>
      </c>
      <c r="AC153" s="95">
        <f>SUMIF(Ref!$R:$R,'подбор радиатора TESI'!$AB:$AB,Ref!$Q:$Q)</f>
        <v>0</v>
      </c>
      <c r="AD153" s="95">
        <f t="shared" si="21"/>
        <v>1</v>
      </c>
      <c r="AE153" s="96"/>
      <c r="AF153" s="97"/>
    </row>
    <row r="154" spans="1:32" s="85" customFormat="1" ht="16.5">
      <c r="A154" s="82" t="str">
        <f t="shared" si="18"/>
        <v/>
      </c>
      <c r="B154" s="83" t="str">
        <f>IF($Z154="",IF($G154="","","RR"&amp;LEFT($G154,1)&amp;$H154&amp;IF($J154&lt;=9,"0"&amp;$J154,$J154)&amp;$L154&amp;"A4"&amp;LEFT($O154,2)&amp;"N"),VLOOKUP($Z154,Ref!$AE:$AG,3,0)&amp;$L154)</f>
        <v/>
      </c>
      <c r="C154" s="83" t="str">
        <f t="shared" si="19"/>
        <v/>
      </c>
      <c r="D154" s="82" t="str">
        <f t="shared" si="16"/>
        <v/>
      </c>
      <c r="E154" s="84" t="str">
        <f>IF($Z154="",IF($G154="","",$D154*$W154*$K$1),VLOOKUP($Z154,Ref!$AE:$AG,2,0)*$Q154*$K$1*(1-$H$4/100))</f>
        <v/>
      </c>
      <c r="G154" s="86"/>
      <c r="H154" s="86"/>
      <c r="I154" s="87">
        <f>SUMIF(pricelist!$W:$W,'подбор радиатора TESI'!$AA154,pricelist!$J:$J)</f>
        <v>0</v>
      </c>
      <c r="J154" s="88"/>
      <c r="K154" s="87">
        <f t="shared" si="20"/>
        <v>0</v>
      </c>
      <c r="L154" s="86"/>
      <c r="M154" s="89" t="str">
        <f>IF($L154="","",VLOOKUP($L154,Ref!$D:$J,7,0))</f>
        <v/>
      </c>
      <c r="N154" s="90">
        <f>SUMIF(Ref!$D:$D,'подбор радиатора TESI'!$L:$L,Ref!$E:$E)</f>
        <v>0</v>
      </c>
      <c r="O154" s="86"/>
      <c r="P154" s="90">
        <f>SUMIF(Ref!$F:$F,'подбор радиатора TESI'!$O:$O,Ref!$G:$G)</f>
        <v>0</v>
      </c>
      <c r="Q154" s="88"/>
      <c r="R154" s="90">
        <f>SUMIF(pricelist!$W:$W,'подбор радиатора TESI'!$AA:$AA,pricelist!$K:$K)*$J154</f>
        <v>0</v>
      </c>
      <c r="S154" s="90">
        <f ca="1">SUMIF(pricelist!$W:$W,$AA:$AA,INDIRECT($S$12&amp;$S$14))*$J154</f>
        <v>0</v>
      </c>
      <c r="T154" s="92">
        <f t="shared" si="17"/>
        <v>0</v>
      </c>
      <c r="U154" s="86"/>
      <c r="V154" s="90">
        <f>SUMIF(Ref!$H:$H,'подбор радиатора TESI'!$U:$U,Ref!$I:$I)</f>
        <v>0</v>
      </c>
      <c r="W154" s="90">
        <f>(($N154*SUMIF(pricelist!$W:$W,'подбор радиатора TESI'!$AA:$AA,pricelist!$S:$S)*$J154)+$P154+IF($U154="радиусный",$V154*$J154,$V154)+IF($J154&gt;$AC154,31*1.13,0))*(1-$H$4/100)</f>
        <v>0</v>
      </c>
      <c r="X154" s="93"/>
      <c r="Y154" s="94"/>
      <c r="Z154" s="91"/>
      <c r="AA154" s="95" t="str">
        <f t="shared" si="15"/>
        <v>/</v>
      </c>
      <c r="AB154" s="95" t="str">
        <f t="shared" si="15"/>
        <v>/</v>
      </c>
      <c r="AC154" s="95">
        <f>SUMIF(Ref!$R:$R,'подбор радиатора TESI'!$AB:$AB,Ref!$Q:$Q)</f>
        <v>0</v>
      </c>
      <c r="AD154" s="95">
        <f t="shared" si="21"/>
        <v>1</v>
      </c>
      <c r="AE154" s="96"/>
      <c r="AF154" s="97"/>
    </row>
    <row r="155" spans="1:32" s="85" customFormat="1" ht="16.5">
      <c r="A155" s="82" t="str">
        <f t="shared" si="18"/>
        <v/>
      </c>
      <c r="B155" s="83" t="str">
        <f>IF($Z155="",IF($G155="","","RR"&amp;LEFT($G155,1)&amp;$H155&amp;IF($J155&lt;=9,"0"&amp;$J155,$J155)&amp;$L155&amp;"A4"&amp;LEFT($O155,2)&amp;"N"),VLOOKUP($Z155,Ref!$AE:$AG,3,0)&amp;$L155)</f>
        <v/>
      </c>
      <c r="C155" s="83" t="str">
        <f t="shared" si="19"/>
        <v/>
      </c>
      <c r="D155" s="82" t="str">
        <f t="shared" si="16"/>
        <v/>
      </c>
      <c r="E155" s="84" t="str">
        <f>IF($Z155="",IF($G155="","",$D155*$W155*$K$1),VLOOKUP($Z155,Ref!$AE:$AG,2,0)*$Q155*$K$1*(1-$H$4/100))</f>
        <v/>
      </c>
      <c r="G155" s="86"/>
      <c r="H155" s="86"/>
      <c r="I155" s="87">
        <f>SUMIF(pricelist!$W:$W,'подбор радиатора TESI'!$AA155,pricelist!$J:$J)</f>
        <v>0</v>
      </c>
      <c r="J155" s="88"/>
      <c r="K155" s="87">
        <f t="shared" si="20"/>
        <v>0</v>
      </c>
      <c r="L155" s="86"/>
      <c r="M155" s="89" t="str">
        <f>IF($L155="","",VLOOKUP($L155,Ref!$D:$J,7,0))</f>
        <v/>
      </c>
      <c r="N155" s="90">
        <f>SUMIF(Ref!$D:$D,'подбор радиатора TESI'!$L:$L,Ref!$E:$E)</f>
        <v>0</v>
      </c>
      <c r="O155" s="86"/>
      <c r="P155" s="90">
        <f>SUMIF(Ref!$F:$F,'подбор радиатора TESI'!$O:$O,Ref!$G:$G)</f>
        <v>0</v>
      </c>
      <c r="Q155" s="88"/>
      <c r="R155" s="90">
        <f>SUMIF(pricelist!$W:$W,'подбор радиатора TESI'!$AA:$AA,pricelist!$K:$K)*$J155</f>
        <v>0</v>
      </c>
      <c r="S155" s="90">
        <f ca="1">SUMIF(pricelist!$W:$W,$AA:$AA,INDIRECT($S$12&amp;$S$14))*$J155</f>
        <v>0</v>
      </c>
      <c r="T155" s="92">
        <f t="shared" si="17"/>
        <v>0</v>
      </c>
      <c r="U155" s="86"/>
      <c r="V155" s="90">
        <f>SUMIF(Ref!$H:$H,'подбор радиатора TESI'!$U:$U,Ref!$I:$I)</f>
        <v>0</v>
      </c>
      <c r="W155" s="90">
        <f>(($N155*SUMIF(pricelist!$W:$W,'подбор радиатора TESI'!$AA:$AA,pricelist!$S:$S)*$J155)+$P155+IF($U155="радиусный",$V155*$J155,$V155)+IF($J155&gt;$AC155,31*1.13,0))*(1-$H$4/100)</f>
        <v>0</v>
      </c>
      <c r="X155" s="93"/>
      <c r="Y155" s="94"/>
      <c r="Z155" s="91"/>
      <c r="AA155" s="95" t="str">
        <f t="shared" si="15"/>
        <v>/</v>
      </c>
      <c r="AB155" s="95" t="str">
        <f t="shared" si="15"/>
        <v>/</v>
      </c>
      <c r="AC155" s="95">
        <f>SUMIF(Ref!$R:$R,'подбор радиатора TESI'!$AB:$AB,Ref!$Q:$Q)</f>
        <v>0</v>
      </c>
      <c r="AD155" s="95">
        <f t="shared" si="21"/>
        <v>1</v>
      </c>
      <c r="AE155" s="96"/>
      <c r="AF155" s="97"/>
    </row>
    <row r="156" spans="1:32" s="85" customFormat="1" ht="16.5">
      <c r="A156" s="82" t="str">
        <f t="shared" si="18"/>
        <v/>
      </c>
      <c r="B156" s="83" t="str">
        <f>IF($Z156="",IF($G156="","","RR"&amp;LEFT($G156,1)&amp;$H156&amp;IF($J156&lt;=9,"0"&amp;$J156,$J156)&amp;$L156&amp;"A4"&amp;LEFT($O156,2)&amp;"N"),VLOOKUP($Z156,Ref!$AE:$AG,3,0)&amp;$L156)</f>
        <v/>
      </c>
      <c r="C156" s="83" t="str">
        <f t="shared" si="19"/>
        <v/>
      </c>
      <c r="D156" s="82" t="str">
        <f t="shared" si="16"/>
        <v/>
      </c>
      <c r="E156" s="84" t="str">
        <f>IF($Z156="",IF($G156="","",$D156*$W156*$K$1),VLOOKUP($Z156,Ref!$AE:$AG,2,0)*$Q156*$K$1*(1-$H$4/100))</f>
        <v/>
      </c>
      <c r="G156" s="86"/>
      <c r="H156" s="86"/>
      <c r="I156" s="87">
        <f>SUMIF(pricelist!$W:$W,'подбор радиатора TESI'!$AA156,pricelist!$J:$J)</f>
        <v>0</v>
      </c>
      <c r="J156" s="88"/>
      <c r="K156" s="87">
        <f t="shared" si="20"/>
        <v>0</v>
      </c>
      <c r="L156" s="86"/>
      <c r="M156" s="89" t="str">
        <f>IF($L156="","",VLOOKUP($L156,Ref!$D:$J,7,0))</f>
        <v/>
      </c>
      <c r="N156" s="90">
        <f>SUMIF(Ref!$D:$D,'подбор радиатора TESI'!$L:$L,Ref!$E:$E)</f>
        <v>0</v>
      </c>
      <c r="O156" s="86"/>
      <c r="P156" s="90">
        <f>SUMIF(Ref!$F:$F,'подбор радиатора TESI'!$O:$O,Ref!$G:$G)</f>
        <v>0</v>
      </c>
      <c r="Q156" s="88"/>
      <c r="R156" s="90">
        <f>SUMIF(pricelist!$W:$W,'подбор радиатора TESI'!$AA:$AA,pricelist!$K:$K)*$J156</f>
        <v>0</v>
      </c>
      <c r="S156" s="90">
        <f ca="1">SUMIF(pricelist!$W:$W,$AA:$AA,INDIRECT($S$12&amp;$S$14))*$J156</f>
        <v>0</v>
      </c>
      <c r="T156" s="92">
        <f t="shared" si="17"/>
        <v>0</v>
      </c>
      <c r="U156" s="86"/>
      <c r="V156" s="90">
        <f>SUMIF(Ref!$H:$H,'подбор радиатора TESI'!$U:$U,Ref!$I:$I)</f>
        <v>0</v>
      </c>
      <c r="W156" s="90">
        <f>(($N156*SUMIF(pricelist!$W:$W,'подбор радиатора TESI'!$AA:$AA,pricelist!$S:$S)*$J156)+$P156+IF($U156="радиусный",$V156*$J156,$V156)+IF($J156&gt;$AC156,31*1.13,0))*(1-$H$4/100)</f>
        <v>0</v>
      </c>
      <c r="X156" s="93"/>
      <c r="Y156" s="94"/>
      <c r="Z156" s="91"/>
      <c r="AA156" s="95" t="str">
        <f t="shared" si="15"/>
        <v>/</v>
      </c>
      <c r="AB156" s="95" t="str">
        <f t="shared" si="15"/>
        <v>/</v>
      </c>
      <c r="AC156" s="95">
        <f>SUMIF(Ref!$R:$R,'подбор радиатора TESI'!$AB:$AB,Ref!$Q:$Q)</f>
        <v>0</v>
      </c>
      <c r="AD156" s="95">
        <f t="shared" si="21"/>
        <v>1</v>
      </c>
      <c r="AE156" s="96"/>
      <c r="AF156" s="97"/>
    </row>
    <row r="157" spans="1:32" s="85" customFormat="1" ht="16.5">
      <c r="A157" s="82" t="str">
        <f t="shared" si="18"/>
        <v/>
      </c>
      <c r="B157" s="83" t="str">
        <f>IF($Z157="",IF($G157="","","RR"&amp;LEFT($G157,1)&amp;$H157&amp;IF($J157&lt;=9,"0"&amp;$J157,$J157)&amp;$L157&amp;"A4"&amp;LEFT($O157,2)&amp;"N"),VLOOKUP($Z157,Ref!$AE:$AG,3,0)&amp;$L157)</f>
        <v/>
      </c>
      <c r="C157" s="83" t="str">
        <f t="shared" si="19"/>
        <v/>
      </c>
      <c r="D157" s="82" t="str">
        <f t="shared" si="16"/>
        <v/>
      </c>
      <c r="E157" s="84" t="str">
        <f>IF($Z157="",IF($G157="","",$D157*$W157*$K$1),VLOOKUP($Z157,Ref!$AE:$AG,2,0)*$Q157*$K$1*(1-$H$4/100))</f>
        <v/>
      </c>
      <c r="G157" s="86"/>
      <c r="H157" s="86"/>
      <c r="I157" s="87">
        <f>SUMIF(pricelist!$W:$W,'подбор радиатора TESI'!$AA157,pricelist!$J:$J)</f>
        <v>0</v>
      </c>
      <c r="J157" s="88"/>
      <c r="K157" s="87">
        <f t="shared" si="20"/>
        <v>0</v>
      </c>
      <c r="L157" s="86"/>
      <c r="M157" s="89" t="str">
        <f>IF($L157="","",VLOOKUP($L157,Ref!$D:$J,7,0))</f>
        <v/>
      </c>
      <c r="N157" s="90">
        <f>SUMIF(Ref!$D:$D,'подбор радиатора TESI'!$L:$L,Ref!$E:$E)</f>
        <v>0</v>
      </c>
      <c r="O157" s="86"/>
      <c r="P157" s="90">
        <f>SUMIF(Ref!$F:$F,'подбор радиатора TESI'!$O:$O,Ref!$G:$G)</f>
        <v>0</v>
      </c>
      <c r="Q157" s="88"/>
      <c r="R157" s="90">
        <f>SUMIF(pricelist!$W:$W,'подбор радиатора TESI'!$AA:$AA,pricelist!$K:$K)*$J157</f>
        <v>0</v>
      </c>
      <c r="S157" s="90">
        <f ca="1">SUMIF(pricelist!$W:$W,$AA:$AA,INDIRECT($S$12&amp;$S$14))*$J157</f>
        <v>0</v>
      </c>
      <c r="T157" s="92">
        <f t="shared" si="17"/>
        <v>0</v>
      </c>
      <c r="U157" s="86"/>
      <c r="V157" s="90">
        <f>SUMIF(Ref!$H:$H,'подбор радиатора TESI'!$U:$U,Ref!$I:$I)</f>
        <v>0</v>
      </c>
      <c r="W157" s="90">
        <f>(($N157*SUMIF(pricelist!$W:$W,'подбор радиатора TESI'!$AA:$AA,pricelist!$S:$S)*$J157)+$P157+IF($U157="радиусный",$V157*$J157,$V157)+IF($J157&gt;$AC157,31*1.13,0))*(1-$H$4/100)</f>
        <v>0</v>
      </c>
      <c r="X157" s="93"/>
      <c r="Y157" s="94"/>
      <c r="Z157" s="91"/>
      <c r="AA157" s="95" t="str">
        <f t="shared" si="15"/>
        <v>/</v>
      </c>
      <c r="AB157" s="95" t="str">
        <f t="shared" si="15"/>
        <v>/</v>
      </c>
      <c r="AC157" s="95">
        <f>SUMIF(Ref!$R:$R,'подбор радиатора TESI'!$AB:$AB,Ref!$Q:$Q)</f>
        <v>0</v>
      </c>
      <c r="AD157" s="95">
        <f t="shared" si="21"/>
        <v>1</v>
      </c>
      <c r="AE157" s="96"/>
      <c r="AF157" s="97"/>
    </row>
    <row r="158" spans="1:32" s="85" customFormat="1" ht="16.5">
      <c r="A158" s="82" t="str">
        <f t="shared" si="18"/>
        <v/>
      </c>
      <c r="B158" s="83" t="str">
        <f>IF($Z158="",IF($G158="","","RR"&amp;LEFT($G158,1)&amp;$H158&amp;IF($J158&lt;=9,"0"&amp;$J158,$J158)&amp;$L158&amp;"A4"&amp;LEFT($O158,2)&amp;"N"),VLOOKUP($Z158,Ref!$AE:$AG,3,0)&amp;$L158)</f>
        <v/>
      </c>
      <c r="C158" s="83" t="str">
        <f t="shared" si="19"/>
        <v/>
      </c>
      <c r="D158" s="82" t="str">
        <f t="shared" si="16"/>
        <v/>
      </c>
      <c r="E158" s="84" t="str">
        <f>IF($Z158="",IF($G158="","",$D158*$W158*$K$1),VLOOKUP($Z158,Ref!$AE:$AG,2,0)*$Q158*$K$1*(1-$H$4/100))</f>
        <v/>
      </c>
      <c r="G158" s="86"/>
      <c r="H158" s="86"/>
      <c r="I158" s="87">
        <f>SUMIF(pricelist!$W:$W,'подбор радиатора TESI'!$AA158,pricelist!$J:$J)</f>
        <v>0</v>
      </c>
      <c r="J158" s="88"/>
      <c r="K158" s="87">
        <f t="shared" si="20"/>
        <v>0</v>
      </c>
      <c r="L158" s="86"/>
      <c r="M158" s="89" t="str">
        <f>IF($L158="","",VLOOKUP($L158,Ref!$D:$J,7,0))</f>
        <v/>
      </c>
      <c r="N158" s="90">
        <f>SUMIF(Ref!$D:$D,'подбор радиатора TESI'!$L:$L,Ref!$E:$E)</f>
        <v>0</v>
      </c>
      <c r="O158" s="86"/>
      <c r="P158" s="90">
        <f>SUMIF(Ref!$F:$F,'подбор радиатора TESI'!$O:$O,Ref!$G:$G)</f>
        <v>0</v>
      </c>
      <c r="Q158" s="88"/>
      <c r="R158" s="90">
        <f>SUMIF(pricelist!$W:$W,'подбор радиатора TESI'!$AA:$AA,pricelist!$K:$K)*$J158</f>
        <v>0</v>
      </c>
      <c r="S158" s="90">
        <f ca="1">SUMIF(pricelist!$W:$W,$AA:$AA,INDIRECT($S$12&amp;$S$14))*$J158</f>
        <v>0</v>
      </c>
      <c r="T158" s="92">
        <f t="shared" si="17"/>
        <v>0</v>
      </c>
      <c r="U158" s="86"/>
      <c r="V158" s="90">
        <f>SUMIF(Ref!$H:$H,'подбор радиатора TESI'!$U:$U,Ref!$I:$I)</f>
        <v>0</v>
      </c>
      <c r="W158" s="90">
        <f>(($N158*SUMIF(pricelist!$W:$W,'подбор радиатора TESI'!$AA:$AA,pricelist!$S:$S)*$J158)+$P158+IF($U158="радиусный",$V158*$J158,$V158)+IF($J158&gt;$AC158,31*1.13,0))*(1-$H$4/100)</f>
        <v>0</v>
      </c>
      <c r="X158" s="93"/>
      <c r="Y158" s="94"/>
      <c r="Z158" s="91"/>
      <c r="AA158" s="95" t="str">
        <f t="shared" si="15"/>
        <v>/</v>
      </c>
      <c r="AB158" s="95" t="str">
        <f t="shared" si="15"/>
        <v>/</v>
      </c>
      <c r="AC158" s="95">
        <f>SUMIF(Ref!$R:$R,'подбор радиатора TESI'!$AB:$AB,Ref!$Q:$Q)</f>
        <v>0</v>
      </c>
      <c r="AD158" s="95">
        <f t="shared" si="21"/>
        <v>1</v>
      </c>
      <c r="AE158" s="96"/>
      <c r="AF158" s="97"/>
    </row>
    <row r="159" spans="1:32" s="85" customFormat="1" ht="16.5">
      <c r="A159" s="82" t="str">
        <f t="shared" si="18"/>
        <v/>
      </c>
      <c r="B159" s="83" t="str">
        <f>IF($Z159="",IF($G159="","","RR"&amp;LEFT($G159,1)&amp;$H159&amp;IF($J159&lt;=9,"0"&amp;$J159,$J159)&amp;$L159&amp;"A4"&amp;LEFT($O159,2)&amp;"N"),VLOOKUP($Z159,Ref!$AE:$AG,3,0)&amp;$L159)</f>
        <v/>
      </c>
      <c r="C159" s="83" t="str">
        <f t="shared" si="19"/>
        <v/>
      </c>
      <c r="D159" s="82" t="str">
        <f t="shared" si="16"/>
        <v/>
      </c>
      <c r="E159" s="84" t="str">
        <f>IF($Z159="",IF($G159="","",$D159*$W159*$K$1),VLOOKUP($Z159,Ref!$AE:$AG,2,0)*$Q159*$K$1*(1-$H$4/100))</f>
        <v/>
      </c>
      <c r="G159" s="86"/>
      <c r="H159" s="86"/>
      <c r="I159" s="87">
        <f>SUMIF(pricelist!$W:$W,'подбор радиатора TESI'!$AA159,pricelist!$J:$J)</f>
        <v>0</v>
      </c>
      <c r="J159" s="88"/>
      <c r="K159" s="87">
        <f t="shared" si="20"/>
        <v>0</v>
      </c>
      <c r="L159" s="86"/>
      <c r="M159" s="89" t="str">
        <f>IF($L159="","",VLOOKUP($L159,Ref!$D:$J,7,0))</f>
        <v/>
      </c>
      <c r="N159" s="90">
        <f>SUMIF(Ref!$D:$D,'подбор радиатора TESI'!$L:$L,Ref!$E:$E)</f>
        <v>0</v>
      </c>
      <c r="O159" s="86"/>
      <c r="P159" s="90">
        <f>SUMIF(Ref!$F:$F,'подбор радиатора TESI'!$O:$O,Ref!$G:$G)</f>
        <v>0</v>
      </c>
      <c r="Q159" s="88"/>
      <c r="R159" s="90">
        <f>SUMIF(pricelist!$W:$W,'подбор радиатора TESI'!$AA:$AA,pricelist!$K:$K)*$J159</f>
        <v>0</v>
      </c>
      <c r="S159" s="90">
        <f ca="1">SUMIF(pricelist!$W:$W,$AA:$AA,INDIRECT($S$12&amp;$S$14))*$J159</f>
        <v>0</v>
      </c>
      <c r="T159" s="92">
        <f t="shared" si="17"/>
        <v>0</v>
      </c>
      <c r="U159" s="86"/>
      <c r="V159" s="90">
        <f>SUMIF(Ref!$H:$H,'подбор радиатора TESI'!$U:$U,Ref!$I:$I)</f>
        <v>0</v>
      </c>
      <c r="W159" s="90">
        <f>(($N159*SUMIF(pricelist!$W:$W,'подбор радиатора TESI'!$AA:$AA,pricelist!$S:$S)*$J159)+$P159+IF($U159="радиусный",$V159*$J159,$V159)+IF($J159&gt;$AC159,31*1.13,0))*(1-$H$4/100)</f>
        <v>0</v>
      </c>
      <c r="X159" s="93"/>
      <c r="Y159" s="94"/>
      <c r="Z159" s="91"/>
      <c r="AA159" s="95" t="str">
        <f t="shared" si="15"/>
        <v>/</v>
      </c>
      <c r="AB159" s="95" t="str">
        <f t="shared" si="15"/>
        <v>/</v>
      </c>
      <c r="AC159" s="95">
        <f>SUMIF(Ref!$R:$R,'подбор радиатора TESI'!$AB:$AB,Ref!$Q:$Q)</f>
        <v>0</v>
      </c>
      <c r="AD159" s="95">
        <f t="shared" si="21"/>
        <v>1</v>
      </c>
      <c r="AE159" s="96"/>
      <c r="AF159" s="97"/>
    </row>
    <row r="160" spans="1:32" s="85" customFormat="1" ht="16.5">
      <c r="A160" s="82" t="str">
        <f t="shared" si="18"/>
        <v/>
      </c>
      <c r="B160" s="83" t="str">
        <f>IF($Z160="",IF($G160="","","RR"&amp;LEFT($G160,1)&amp;$H160&amp;IF($J160&lt;=9,"0"&amp;$J160,$J160)&amp;$L160&amp;"A4"&amp;LEFT($O160,2)&amp;"N"),VLOOKUP($Z160,Ref!$AE:$AG,3,0)&amp;$L160)</f>
        <v/>
      </c>
      <c r="C160" s="83" t="str">
        <f t="shared" si="19"/>
        <v/>
      </c>
      <c r="D160" s="82" t="str">
        <f t="shared" si="16"/>
        <v/>
      </c>
      <c r="E160" s="84" t="str">
        <f>IF($Z160="",IF($G160="","",$D160*$W160*$K$1),VLOOKUP($Z160,Ref!$AE:$AG,2,0)*$Q160*$K$1*(1-$H$4/100))</f>
        <v/>
      </c>
      <c r="G160" s="86"/>
      <c r="H160" s="86"/>
      <c r="I160" s="87">
        <f>SUMIF(pricelist!$W:$W,'подбор радиатора TESI'!$AA160,pricelist!$J:$J)</f>
        <v>0</v>
      </c>
      <c r="J160" s="88"/>
      <c r="K160" s="87">
        <f t="shared" si="20"/>
        <v>0</v>
      </c>
      <c r="L160" s="86"/>
      <c r="M160" s="89" t="str">
        <f>IF($L160="","",VLOOKUP($L160,Ref!$D:$J,7,0))</f>
        <v/>
      </c>
      <c r="N160" s="90">
        <f>SUMIF(Ref!$D:$D,'подбор радиатора TESI'!$L:$L,Ref!$E:$E)</f>
        <v>0</v>
      </c>
      <c r="O160" s="86"/>
      <c r="P160" s="90">
        <f>SUMIF(Ref!$F:$F,'подбор радиатора TESI'!$O:$O,Ref!$G:$G)</f>
        <v>0</v>
      </c>
      <c r="Q160" s="88"/>
      <c r="R160" s="90">
        <f>SUMIF(pricelist!$W:$W,'подбор радиатора TESI'!$AA:$AA,pricelist!$K:$K)*$J160</f>
        <v>0</v>
      </c>
      <c r="S160" s="90">
        <f ca="1">SUMIF(pricelist!$W:$W,$AA:$AA,INDIRECT($S$12&amp;$S$14))*$J160</f>
        <v>0</v>
      </c>
      <c r="T160" s="92">
        <f t="shared" si="17"/>
        <v>0</v>
      </c>
      <c r="U160" s="86"/>
      <c r="V160" s="90">
        <f>SUMIF(Ref!$H:$H,'подбор радиатора TESI'!$U:$U,Ref!$I:$I)</f>
        <v>0</v>
      </c>
      <c r="W160" s="90">
        <f>(($N160*SUMIF(pricelist!$W:$W,'подбор радиатора TESI'!$AA:$AA,pricelist!$S:$S)*$J160)+$P160+IF($U160="радиусный",$V160*$J160,$V160)+IF($J160&gt;$AC160,31*1.13,0))*(1-$H$4/100)</f>
        <v>0</v>
      </c>
      <c r="X160" s="93"/>
      <c r="Y160" s="94"/>
      <c r="Z160" s="91"/>
      <c r="AA160" s="95" t="str">
        <f t="shared" si="15"/>
        <v>/</v>
      </c>
      <c r="AB160" s="95" t="str">
        <f t="shared" si="15"/>
        <v>/</v>
      </c>
      <c r="AC160" s="95">
        <f>SUMIF(Ref!$R:$R,'подбор радиатора TESI'!$AB:$AB,Ref!$Q:$Q)</f>
        <v>0</v>
      </c>
      <c r="AD160" s="95">
        <f t="shared" si="21"/>
        <v>1</v>
      </c>
      <c r="AE160" s="96"/>
      <c r="AF160" s="97"/>
    </row>
    <row r="161" spans="1:32" s="85" customFormat="1" ht="16.5">
      <c r="A161" s="82" t="str">
        <f t="shared" si="18"/>
        <v/>
      </c>
      <c r="B161" s="83" t="str">
        <f>IF($Z161="",IF($G161="","","RR"&amp;LEFT($G161,1)&amp;$H161&amp;IF($J161&lt;=9,"0"&amp;$J161,$J161)&amp;$L161&amp;"A4"&amp;LEFT($O161,2)&amp;"N"),VLOOKUP($Z161,Ref!$AE:$AG,3,0)&amp;$L161)</f>
        <v/>
      </c>
      <c r="C161" s="83" t="str">
        <f t="shared" si="19"/>
        <v/>
      </c>
      <c r="D161" s="82" t="str">
        <f t="shared" si="16"/>
        <v/>
      </c>
      <c r="E161" s="84" t="str">
        <f>IF($Z161="",IF($G161="","",$D161*$W161*$K$1),VLOOKUP($Z161,Ref!$AE:$AG,2,0)*$Q161*$K$1*(1-$H$4/100))</f>
        <v/>
      </c>
      <c r="G161" s="86"/>
      <c r="H161" s="86"/>
      <c r="I161" s="87">
        <f>SUMIF(pricelist!$W:$W,'подбор радиатора TESI'!$AA161,pricelist!$J:$J)</f>
        <v>0</v>
      </c>
      <c r="J161" s="88"/>
      <c r="K161" s="87">
        <f t="shared" si="20"/>
        <v>0</v>
      </c>
      <c r="L161" s="86"/>
      <c r="M161" s="89" t="str">
        <f>IF($L161="","",VLOOKUP($L161,Ref!$D:$J,7,0))</f>
        <v/>
      </c>
      <c r="N161" s="90">
        <f>SUMIF(Ref!$D:$D,'подбор радиатора TESI'!$L:$L,Ref!$E:$E)</f>
        <v>0</v>
      </c>
      <c r="O161" s="86"/>
      <c r="P161" s="90">
        <f>SUMIF(Ref!$F:$F,'подбор радиатора TESI'!$O:$O,Ref!$G:$G)</f>
        <v>0</v>
      </c>
      <c r="Q161" s="88"/>
      <c r="R161" s="90">
        <f>SUMIF(pricelist!$W:$W,'подбор радиатора TESI'!$AA:$AA,pricelist!$K:$K)*$J161</f>
        <v>0</v>
      </c>
      <c r="S161" s="90">
        <f ca="1">SUMIF(pricelist!$W:$W,$AA:$AA,INDIRECT($S$12&amp;$S$14))*$J161</f>
        <v>0</v>
      </c>
      <c r="T161" s="92">
        <f t="shared" si="17"/>
        <v>0</v>
      </c>
      <c r="U161" s="86"/>
      <c r="V161" s="90">
        <f>SUMIF(Ref!$H:$H,'подбор радиатора TESI'!$U:$U,Ref!$I:$I)</f>
        <v>0</v>
      </c>
      <c r="W161" s="90">
        <f>(($N161*SUMIF(pricelist!$W:$W,'подбор радиатора TESI'!$AA:$AA,pricelist!$S:$S)*$J161)+$P161+IF($U161="радиусный",$V161*$J161,$V161)+IF($J161&gt;$AC161,31*1.13,0))*(1-$H$4/100)</f>
        <v>0</v>
      </c>
      <c r="X161" s="93"/>
      <c r="Y161" s="94"/>
      <c r="Z161" s="91"/>
      <c r="AA161" s="95" t="str">
        <f t="shared" si="15"/>
        <v>/</v>
      </c>
      <c r="AB161" s="95" t="str">
        <f t="shared" si="15"/>
        <v>/</v>
      </c>
      <c r="AC161" s="95">
        <f>SUMIF(Ref!$R:$R,'подбор радиатора TESI'!$AB:$AB,Ref!$Q:$Q)</f>
        <v>0</v>
      </c>
      <c r="AD161" s="95">
        <f t="shared" si="21"/>
        <v>1</v>
      </c>
      <c r="AE161" s="96"/>
      <c r="AF161" s="97"/>
    </row>
    <row r="162" spans="1:32" s="85" customFormat="1" ht="16.5">
      <c r="A162" s="82" t="str">
        <f t="shared" si="18"/>
        <v/>
      </c>
      <c r="B162" s="83" t="str">
        <f>IF($Z162="",IF($G162="","","RR"&amp;LEFT($G162,1)&amp;$H162&amp;IF($J162&lt;=9,"0"&amp;$J162,$J162)&amp;$L162&amp;"A4"&amp;LEFT($O162,2)&amp;"N"),VLOOKUP($Z162,Ref!$AE:$AG,3,0)&amp;$L162)</f>
        <v/>
      </c>
      <c r="C162" s="83" t="str">
        <f t="shared" si="19"/>
        <v/>
      </c>
      <c r="D162" s="82" t="str">
        <f t="shared" si="16"/>
        <v/>
      </c>
      <c r="E162" s="84" t="str">
        <f>IF($Z162="",IF($G162="","",$D162*$W162*$K$1),VLOOKUP($Z162,Ref!$AE:$AG,2,0)*$Q162*$K$1*(1-$H$4/100))</f>
        <v/>
      </c>
      <c r="G162" s="86"/>
      <c r="H162" s="86"/>
      <c r="I162" s="87">
        <f>SUMIF(pricelist!$W:$W,'подбор радиатора TESI'!$AA162,pricelist!$J:$J)</f>
        <v>0</v>
      </c>
      <c r="J162" s="88"/>
      <c r="K162" s="87">
        <f t="shared" si="20"/>
        <v>0</v>
      </c>
      <c r="L162" s="86"/>
      <c r="M162" s="89" t="str">
        <f>IF($L162="","",VLOOKUP($L162,Ref!$D:$J,7,0))</f>
        <v/>
      </c>
      <c r="N162" s="90">
        <f>SUMIF(Ref!$D:$D,'подбор радиатора TESI'!$L:$L,Ref!$E:$E)</f>
        <v>0</v>
      </c>
      <c r="O162" s="86"/>
      <c r="P162" s="90">
        <f>SUMIF(Ref!$F:$F,'подбор радиатора TESI'!$O:$O,Ref!$G:$G)</f>
        <v>0</v>
      </c>
      <c r="Q162" s="88"/>
      <c r="R162" s="90">
        <f>SUMIF(pricelist!$W:$W,'подбор радиатора TESI'!$AA:$AA,pricelist!$K:$K)*$J162</f>
        <v>0</v>
      </c>
      <c r="S162" s="90">
        <f ca="1">SUMIF(pricelist!$W:$W,$AA:$AA,INDIRECT($S$12&amp;$S$14))*$J162</f>
        <v>0</v>
      </c>
      <c r="T162" s="92">
        <f t="shared" si="17"/>
        <v>0</v>
      </c>
      <c r="U162" s="86"/>
      <c r="V162" s="90">
        <f>SUMIF(Ref!$H:$H,'подбор радиатора TESI'!$U:$U,Ref!$I:$I)</f>
        <v>0</v>
      </c>
      <c r="W162" s="90">
        <f>(($N162*SUMIF(pricelist!$W:$W,'подбор радиатора TESI'!$AA:$AA,pricelist!$S:$S)*$J162)+$P162+IF($U162="радиусный",$V162*$J162,$V162)+IF($J162&gt;$AC162,31*1.13,0))*(1-$H$4/100)</f>
        <v>0</v>
      </c>
      <c r="X162" s="93"/>
      <c r="Y162" s="94"/>
      <c r="Z162" s="91"/>
      <c r="AA162" s="95" t="str">
        <f t="shared" si="15"/>
        <v>/</v>
      </c>
      <c r="AB162" s="95" t="str">
        <f t="shared" si="15"/>
        <v>/</v>
      </c>
      <c r="AC162" s="95">
        <f>SUMIF(Ref!$R:$R,'подбор радиатора TESI'!$AB:$AB,Ref!$Q:$Q)</f>
        <v>0</v>
      </c>
      <c r="AD162" s="95">
        <f t="shared" si="21"/>
        <v>1</v>
      </c>
      <c r="AE162" s="96"/>
      <c r="AF162" s="97"/>
    </row>
    <row r="163" spans="1:32" s="85" customFormat="1" ht="16.5">
      <c r="A163" s="82" t="str">
        <f t="shared" si="18"/>
        <v/>
      </c>
      <c r="B163" s="83" t="str">
        <f>IF($Z163="",IF($G163="","","RR"&amp;LEFT($G163,1)&amp;$H163&amp;IF($J163&lt;=9,"0"&amp;$J163,$J163)&amp;$L163&amp;"A4"&amp;LEFT($O163,2)&amp;"N"),VLOOKUP($Z163,Ref!$AE:$AG,3,0)&amp;$L163)</f>
        <v/>
      </c>
      <c r="C163" s="83" t="str">
        <f t="shared" si="19"/>
        <v/>
      </c>
      <c r="D163" s="82" t="str">
        <f t="shared" si="16"/>
        <v/>
      </c>
      <c r="E163" s="84" t="str">
        <f>IF($Z163="",IF($G163="","",$D163*$W163*$K$1),VLOOKUP($Z163,Ref!$AE:$AG,2,0)*$Q163*$K$1*(1-$H$4/100))</f>
        <v/>
      </c>
      <c r="G163" s="86"/>
      <c r="H163" s="86"/>
      <c r="I163" s="87">
        <f>SUMIF(pricelist!$W:$W,'подбор радиатора TESI'!$AA163,pricelist!$J:$J)</f>
        <v>0</v>
      </c>
      <c r="J163" s="88"/>
      <c r="K163" s="87">
        <f t="shared" si="20"/>
        <v>0</v>
      </c>
      <c r="L163" s="86"/>
      <c r="M163" s="89" t="str">
        <f>IF($L163="","",VLOOKUP($L163,Ref!$D:$J,7,0))</f>
        <v/>
      </c>
      <c r="N163" s="90">
        <f>SUMIF(Ref!$D:$D,'подбор радиатора TESI'!$L:$L,Ref!$E:$E)</f>
        <v>0</v>
      </c>
      <c r="O163" s="86"/>
      <c r="P163" s="90">
        <f>SUMIF(Ref!$F:$F,'подбор радиатора TESI'!$O:$O,Ref!$G:$G)</f>
        <v>0</v>
      </c>
      <c r="Q163" s="88"/>
      <c r="R163" s="90">
        <f>SUMIF(pricelist!$W:$W,'подбор радиатора TESI'!$AA:$AA,pricelist!$K:$K)*$J163</f>
        <v>0</v>
      </c>
      <c r="S163" s="90">
        <f ca="1">SUMIF(pricelist!$W:$W,$AA:$AA,INDIRECT($S$12&amp;$S$14))*$J163</f>
        <v>0</v>
      </c>
      <c r="T163" s="92">
        <f t="shared" si="17"/>
        <v>0</v>
      </c>
      <c r="U163" s="86"/>
      <c r="V163" s="90">
        <f>SUMIF(Ref!$H:$H,'подбор радиатора TESI'!$U:$U,Ref!$I:$I)</f>
        <v>0</v>
      </c>
      <c r="W163" s="90">
        <f>(($N163*SUMIF(pricelist!$W:$W,'подбор радиатора TESI'!$AA:$AA,pricelist!$S:$S)*$J163)+$P163+IF($U163="радиусный",$V163*$J163,$V163)+IF($J163&gt;$AC163,31*1.13,0))*(1-$H$4/100)</f>
        <v>0</v>
      </c>
      <c r="X163" s="93"/>
      <c r="Y163" s="94"/>
      <c r="Z163" s="91"/>
      <c r="AA163" s="95" t="str">
        <f t="shared" si="15"/>
        <v>/</v>
      </c>
      <c r="AB163" s="95" t="str">
        <f t="shared" si="15"/>
        <v>/</v>
      </c>
      <c r="AC163" s="95">
        <f>SUMIF(Ref!$R:$R,'подбор радиатора TESI'!$AB:$AB,Ref!$Q:$Q)</f>
        <v>0</v>
      </c>
      <c r="AD163" s="95">
        <f t="shared" si="21"/>
        <v>1</v>
      </c>
      <c r="AE163" s="96"/>
      <c r="AF163" s="97"/>
    </row>
    <row r="164" spans="1:32" s="85" customFormat="1" ht="16.5">
      <c r="A164" s="82" t="str">
        <f t="shared" si="18"/>
        <v/>
      </c>
      <c r="B164" s="83" t="str">
        <f>IF($Z164="",IF($G164="","","RR"&amp;LEFT($G164,1)&amp;$H164&amp;IF($J164&lt;=9,"0"&amp;$J164,$J164)&amp;$L164&amp;"A4"&amp;LEFT($O164,2)&amp;"N"),VLOOKUP($Z164,Ref!$AE:$AG,3,0)&amp;$L164)</f>
        <v/>
      </c>
      <c r="C164" s="83" t="str">
        <f t="shared" si="19"/>
        <v/>
      </c>
      <c r="D164" s="82" t="str">
        <f t="shared" si="16"/>
        <v/>
      </c>
      <c r="E164" s="84" t="str">
        <f>IF($Z164="",IF($G164="","",$D164*$W164*$K$1),VLOOKUP($Z164,Ref!$AE:$AG,2,0)*$Q164*$K$1*(1-$H$4/100))</f>
        <v/>
      </c>
      <c r="G164" s="86"/>
      <c r="H164" s="86"/>
      <c r="I164" s="87">
        <f>SUMIF(pricelist!$W:$W,'подбор радиатора TESI'!$AA164,pricelist!$J:$J)</f>
        <v>0</v>
      </c>
      <c r="J164" s="88"/>
      <c r="K164" s="87">
        <f t="shared" si="20"/>
        <v>0</v>
      </c>
      <c r="L164" s="86"/>
      <c r="M164" s="89" t="str">
        <f>IF($L164="","",VLOOKUP($L164,Ref!$D:$J,7,0))</f>
        <v/>
      </c>
      <c r="N164" s="90">
        <f>SUMIF(Ref!$D:$D,'подбор радиатора TESI'!$L:$L,Ref!$E:$E)</f>
        <v>0</v>
      </c>
      <c r="O164" s="86"/>
      <c r="P164" s="90">
        <f>SUMIF(Ref!$F:$F,'подбор радиатора TESI'!$O:$O,Ref!$G:$G)</f>
        <v>0</v>
      </c>
      <c r="Q164" s="88"/>
      <c r="R164" s="90">
        <f>SUMIF(pricelist!$W:$W,'подбор радиатора TESI'!$AA:$AA,pricelist!$K:$K)*$J164</f>
        <v>0</v>
      </c>
      <c r="S164" s="90">
        <f ca="1">SUMIF(pricelist!$W:$W,$AA:$AA,INDIRECT($S$12&amp;$S$14))*$J164</f>
        <v>0</v>
      </c>
      <c r="T164" s="92">
        <f t="shared" si="17"/>
        <v>0</v>
      </c>
      <c r="U164" s="86"/>
      <c r="V164" s="90">
        <f>SUMIF(Ref!$H:$H,'подбор радиатора TESI'!$U:$U,Ref!$I:$I)</f>
        <v>0</v>
      </c>
      <c r="W164" s="90">
        <f>(($N164*SUMIF(pricelist!$W:$W,'подбор радиатора TESI'!$AA:$AA,pricelist!$S:$S)*$J164)+$P164+IF($U164="радиусный",$V164*$J164,$V164)+IF($J164&gt;$AC164,31*1.13,0))*(1-$H$4/100)</f>
        <v>0</v>
      </c>
      <c r="X164" s="93"/>
      <c r="Y164" s="94"/>
      <c r="Z164" s="91"/>
      <c r="AA164" s="95" t="str">
        <f t="shared" si="15"/>
        <v>/</v>
      </c>
      <c r="AB164" s="95" t="str">
        <f t="shared" si="15"/>
        <v>/</v>
      </c>
      <c r="AC164" s="95">
        <f>SUMIF(Ref!$R:$R,'подбор радиатора TESI'!$AB:$AB,Ref!$Q:$Q)</f>
        <v>0</v>
      </c>
      <c r="AD164" s="95">
        <f t="shared" si="21"/>
        <v>1</v>
      </c>
      <c r="AE164" s="96"/>
      <c r="AF164" s="97"/>
    </row>
    <row r="165" spans="1:32" s="85" customFormat="1" ht="16.5">
      <c r="A165" s="82" t="str">
        <f t="shared" si="18"/>
        <v/>
      </c>
      <c r="B165" s="83" t="str">
        <f>IF($Z165="",IF($G165="","","RR"&amp;LEFT($G165,1)&amp;$H165&amp;IF($J165&lt;=9,"0"&amp;$J165,$J165)&amp;$L165&amp;"A4"&amp;LEFT($O165,2)&amp;"N"),VLOOKUP($Z165,Ref!$AE:$AG,3,0)&amp;$L165)</f>
        <v/>
      </c>
      <c r="C165" s="83" t="str">
        <f t="shared" si="19"/>
        <v/>
      </c>
      <c r="D165" s="82" t="str">
        <f t="shared" si="16"/>
        <v/>
      </c>
      <c r="E165" s="84" t="str">
        <f>IF($Z165="",IF($G165="","",$D165*$W165*$K$1),VLOOKUP($Z165,Ref!$AE:$AG,2,0)*$Q165*$K$1*(1-$H$4/100))</f>
        <v/>
      </c>
      <c r="G165" s="86"/>
      <c r="H165" s="86"/>
      <c r="I165" s="87">
        <f>SUMIF(pricelist!$W:$W,'подбор радиатора TESI'!$AA165,pricelist!$J:$J)</f>
        <v>0</v>
      </c>
      <c r="J165" s="88"/>
      <c r="K165" s="87">
        <f t="shared" si="20"/>
        <v>0</v>
      </c>
      <c r="L165" s="86"/>
      <c r="M165" s="89" t="str">
        <f>IF($L165="","",VLOOKUP($L165,Ref!$D:$J,7,0))</f>
        <v/>
      </c>
      <c r="N165" s="90">
        <f>SUMIF(Ref!$D:$D,'подбор радиатора TESI'!$L:$L,Ref!$E:$E)</f>
        <v>0</v>
      </c>
      <c r="O165" s="86"/>
      <c r="P165" s="90">
        <f>SUMIF(Ref!$F:$F,'подбор радиатора TESI'!$O:$O,Ref!$G:$G)</f>
        <v>0</v>
      </c>
      <c r="Q165" s="88"/>
      <c r="R165" s="90">
        <f>SUMIF(pricelist!$W:$W,'подбор радиатора TESI'!$AA:$AA,pricelist!$K:$K)*$J165</f>
        <v>0</v>
      </c>
      <c r="S165" s="90">
        <f ca="1">SUMIF(pricelist!$W:$W,$AA:$AA,INDIRECT($S$12&amp;$S$14))*$J165</f>
        <v>0</v>
      </c>
      <c r="T165" s="92">
        <f t="shared" si="17"/>
        <v>0</v>
      </c>
      <c r="U165" s="86"/>
      <c r="V165" s="90">
        <f>SUMIF(Ref!$H:$H,'подбор радиатора TESI'!$U:$U,Ref!$I:$I)</f>
        <v>0</v>
      </c>
      <c r="W165" s="90">
        <f>(($N165*SUMIF(pricelist!$W:$W,'подбор радиатора TESI'!$AA:$AA,pricelist!$S:$S)*$J165)+$P165+IF($U165="радиусный",$V165*$J165,$V165)+IF($J165&gt;$AC165,31*1.13,0))*(1-$H$4/100)</f>
        <v>0</v>
      </c>
      <c r="X165" s="93"/>
      <c r="Y165" s="94"/>
      <c r="Z165" s="91"/>
      <c r="AA165" s="95" t="str">
        <f t="shared" si="15"/>
        <v>/</v>
      </c>
      <c r="AB165" s="95" t="str">
        <f t="shared" si="15"/>
        <v>/</v>
      </c>
      <c r="AC165" s="95">
        <f>SUMIF(Ref!$R:$R,'подбор радиатора TESI'!$AB:$AB,Ref!$Q:$Q)</f>
        <v>0</v>
      </c>
      <c r="AD165" s="95">
        <f t="shared" si="21"/>
        <v>1</v>
      </c>
      <c r="AE165" s="96"/>
      <c r="AF165" s="97"/>
    </row>
    <row r="166" spans="1:32" s="85" customFormat="1" ht="16.5">
      <c r="A166" s="82" t="str">
        <f t="shared" si="18"/>
        <v/>
      </c>
      <c r="B166" s="83" t="str">
        <f>IF($Z166="",IF($G166="","","RR"&amp;LEFT($G166,1)&amp;$H166&amp;IF($J166&lt;=9,"0"&amp;$J166,$J166)&amp;$L166&amp;"A4"&amp;LEFT($O166,2)&amp;"N"),VLOOKUP($Z166,Ref!$AE:$AG,3,0)&amp;$L166)</f>
        <v/>
      </c>
      <c r="C166" s="83" t="str">
        <f t="shared" si="19"/>
        <v/>
      </c>
      <c r="D166" s="82" t="str">
        <f t="shared" si="16"/>
        <v/>
      </c>
      <c r="E166" s="84" t="str">
        <f>IF($Z166="",IF($G166="","",$D166*$W166*$K$1),VLOOKUP($Z166,Ref!$AE:$AG,2,0)*$Q166*$K$1*(1-$H$4/100))</f>
        <v/>
      </c>
      <c r="G166" s="86"/>
      <c r="H166" s="86"/>
      <c r="I166" s="87">
        <f>SUMIF(pricelist!$W:$W,'подбор радиатора TESI'!$AA166,pricelist!$J:$J)</f>
        <v>0</v>
      </c>
      <c r="J166" s="88"/>
      <c r="K166" s="87">
        <f t="shared" si="20"/>
        <v>0</v>
      </c>
      <c r="L166" s="86"/>
      <c r="M166" s="89" t="str">
        <f>IF($L166="","",VLOOKUP($L166,Ref!$D:$J,7,0))</f>
        <v/>
      </c>
      <c r="N166" s="90">
        <f>SUMIF(Ref!$D:$D,'подбор радиатора TESI'!$L:$L,Ref!$E:$E)</f>
        <v>0</v>
      </c>
      <c r="O166" s="86"/>
      <c r="P166" s="90">
        <f>SUMIF(Ref!$F:$F,'подбор радиатора TESI'!$O:$O,Ref!$G:$G)</f>
        <v>0</v>
      </c>
      <c r="Q166" s="88"/>
      <c r="R166" s="90">
        <f>SUMIF(pricelist!$W:$W,'подбор радиатора TESI'!$AA:$AA,pricelist!$K:$K)*$J166</f>
        <v>0</v>
      </c>
      <c r="S166" s="90">
        <f ca="1">SUMIF(pricelist!$W:$W,$AA:$AA,INDIRECT($S$12&amp;$S$14))*$J166</f>
        <v>0</v>
      </c>
      <c r="T166" s="92">
        <f t="shared" si="17"/>
        <v>0</v>
      </c>
      <c r="U166" s="86"/>
      <c r="V166" s="90">
        <f>SUMIF(Ref!$H:$H,'подбор радиатора TESI'!$U:$U,Ref!$I:$I)</f>
        <v>0</v>
      </c>
      <c r="W166" s="90">
        <f>(($N166*SUMIF(pricelist!$W:$W,'подбор радиатора TESI'!$AA:$AA,pricelist!$S:$S)*$J166)+$P166+IF($U166="радиусный",$V166*$J166,$V166)+IF($J166&gt;$AC166,31*1.13,0))*(1-$H$4/100)</f>
        <v>0</v>
      </c>
      <c r="X166" s="93"/>
      <c r="Y166" s="94"/>
      <c r="Z166" s="91"/>
      <c r="AA166" s="95" t="str">
        <f t="shared" si="15"/>
        <v>/</v>
      </c>
      <c r="AB166" s="95" t="str">
        <f t="shared" si="15"/>
        <v>/</v>
      </c>
      <c r="AC166" s="95">
        <f>SUMIF(Ref!$R:$R,'подбор радиатора TESI'!$AB:$AB,Ref!$Q:$Q)</f>
        <v>0</v>
      </c>
      <c r="AD166" s="95">
        <f t="shared" si="21"/>
        <v>1</v>
      </c>
      <c r="AE166" s="96"/>
      <c r="AF166" s="97"/>
    </row>
    <row r="167" spans="1:32" s="85" customFormat="1" ht="16.5">
      <c r="A167" s="82" t="str">
        <f t="shared" si="18"/>
        <v/>
      </c>
      <c r="B167" s="83" t="str">
        <f>IF($Z167="",IF($G167="","","RR"&amp;LEFT($G167,1)&amp;$H167&amp;IF($J167&lt;=9,"0"&amp;$J167,$J167)&amp;$L167&amp;"A4"&amp;LEFT($O167,2)&amp;"N"),VLOOKUP($Z167,Ref!$AE:$AG,3,0)&amp;$L167)</f>
        <v/>
      </c>
      <c r="C167" s="83" t="str">
        <f t="shared" si="19"/>
        <v/>
      </c>
      <c r="D167" s="82" t="str">
        <f t="shared" si="16"/>
        <v/>
      </c>
      <c r="E167" s="84" t="str">
        <f>IF($Z167="",IF($G167="","",$D167*$W167*$K$1),VLOOKUP($Z167,Ref!$AE:$AG,2,0)*$Q167*$K$1*(1-$H$4/100))</f>
        <v/>
      </c>
      <c r="G167" s="86"/>
      <c r="H167" s="86"/>
      <c r="I167" s="87">
        <f>SUMIF(pricelist!$W:$W,'подбор радиатора TESI'!$AA167,pricelist!$J:$J)</f>
        <v>0</v>
      </c>
      <c r="J167" s="88"/>
      <c r="K167" s="87">
        <f t="shared" si="20"/>
        <v>0</v>
      </c>
      <c r="L167" s="86"/>
      <c r="M167" s="89" t="str">
        <f>IF($L167="","",VLOOKUP($L167,Ref!$D:$J,7,0))</f>
        <v/>
      </c>
      <c r="N167" s="90">
        <f>SUMIF(Ref!$D:$D,'подбор радиатора TESI'!$L:$L,Ref!$E:$E)</f>
        <v>0</v>
      </c>
      <c r="O167" s="86"/>
      <c r="P167" s="90">
        <f>SUMIF(Ref!$F:$F,'подбор радиатора TESI'!$O:$O,Ref!$G:$G)</f>
        <v>0</v>
      </c>
      <c r="Q167" s="88"/>
      <c r="R167" s="90">
        <f>SUMIF(pricelist!$W:$W,'подбор радиатора TESI'!$AA:$AA,pricelist!$K:$K)*$J167</f>
        <v>0</v>
      </c>
      <c r="S167" s="90">
        <f ca="1">SUMIF(pricelist!$W:$W,$AA:$AA,INDIRECT($S$12&amp;$S$14))*$J167</f>
        <v>0</v>
      </c>
      <c r="T167" s="92">
        <f t="shared" si="17"/>
        <v>0</v>
      </c>
      <c r="U167" s="86"/>
      <c r="V167" s="90">
        <f>SUMIF(Ref!$H:$H,'подбор радиатора TESI'!$U:$U,Ref!$I:$I)</f>
        <v>0</v>
      </c>
      <c r="W167" s="90">
        <f>(($N167*SUMIF(pricelist!$W:$W,'подбор радиатора TESI'!$AA:$AA,pricelist!$S:$S)*$J167)+$P167+IF($U167="радиусный",$V167*$J167,$V167)+IF($J167&gt;$AC167,31*1.13,0))*(1-$H$4/100)</f>
        <v>0</v>
      </c>
      <c r="X167" s="93"/>
      <c r="Y167" s="94"/>
      <c r="Z167" s="91"/>
      <c r="AA167" s="95" t="str">
        <f t="shared" si="15"/>
        <v>/</v>
      </c>
      <c r="AB167" s="95" t="str">
        <f t="shared" si="15"/>
        <v>/</v>
      </c>
      <c r="AC167" s="95">
        <f>SUMIF(Ref!$R:$R,'подбор радиатора TESI'!$AB:$AB,Ref!$Q:$Q)</f>
        <v>0</v>
      </c>
      <c r="AD167" s="95">
        <f t="shared" si="21"/>
        <v>1</v>
      </c>
      <c r="AE167" s="96"/>
      <c r="AF167" s="97"/>
    </row>
    <row r="168" spans="1:32" s="85" customFormat="1" ht="16.5">
      <c r="A168" s="82" t="str">
        <f t="shared" si="18"/>
        <v/>
      </c>
      <c r="B168" s="83" t="str">
        <f>IF($Z168="",IF($G168="","","RR"&amp;LEFT($G168,1)&amp;$H168&amp;IF($J168&lt;=9,"0"&amp;$J168,$J168)&amp;$L168&amp;"A4"&amp;LEFT($O168,2)&amp;"N"),VLOOKUP($Z168,Ref!$AE:$AG,3,0)&amp;$L168)</f>
        <v/>
      </c>
      <c r="C168" s="83" t="str">
        <f t="shared" si="19"/>
        <v/>
      </c>
      <c r="D168" s="82" t="str">
        <f t="shared" si="16"/>
        <v/>
      </c>
      <c r="E168" s="84" t="str">
        <f>IF($Z168="",IF($G168="","",$D168*$W168*$K$1),VLOOKUP($Z168,Ref!$AE:$AG,2,0)*$Q168*$K$1*(1-$H$4/100))</f>
        <v/>
      </c>
      <c r="G168" s="86"/>
      <c r="H168" s="86"/>
      <c r="I168" s="87">
        <f>SUMIF(pricelist!$W:$W,'подбор радиатора TESI'!$AA168,pricelist!$J:$J)</f>
        <v>0</v>
      </c>
      <c r="J168" s="88"/>
      <c r="K168" s="87">
        <f t="shared" si="20"/>
        <v>0</v>
      </c>
      <c r="L168" s="86"/>
      <c r="M168" s="89" t="str">
        <f>IF($L168="","",VLOOKUP($L168,Ref!$D:$J,7,0))</f>
        <v/>
      </c>
      <c r="N168" s="90">
        <f>SUMIF(Ref!$D:$D,'подбор радиатора TESI'!$L:$L,Ref!$E:$E)</f>
        <v>0</v>
      </c>
      <c r="O168" s="86"/>
      <c r="P168" s="90">
        <f>SUMIF(Ref!$F:$F,'подбор радиатора TESI'!$O:$O,Ref!$G:$G)</f>
        <v>0</v>
      </c>
      <c r="Q168" s="88"/>
      <c r="R168" s="90">
        <f>SUMIF(pricelist!$W:$W,'подбор радиатора TESI'!$AA:$AA,pricelist!$K:$K)*$J168</f>
        <v>0</v>
      </c>
      <c r="S168" s="90">
        <f ca="1">SUMIF(pricelist!$W:$W,$AA:$AA,INDIRECT($S$12&amp;$S$14))*$J168</f>
        <v>0</v>
      </c>
      <c r="T168" s="92">
        <f t="shared" si="17"/>
        <v>0</v>
      </c>
      <c r="U168" s="86"/>
      <c r="V168" s="90">
        <f>SUMIF(Ref!$H:$H,'подбор радиатора TESI'!$U:$U,Ref!$I:$I)</f>
        <v>0</v>
      </c>
      <c r="W168" s="90">
        <f>(($N168*SUMIF(pricelist!$W:$W,'подбор радиатора TESI'!$AA:$AA,pricelist!$S:$S)*$J168)+$P168+IF($U168="радиусный",$V168*$J168,$V168)+IF($J168&gt;$AC168,31*1.13,0))*(1-$H$4/100)</f>
        <v>0</v>
      </c>
      <c r="X168" s="93"/>
      <c r="Y168" s="94"/>
      <c r="Z168" s="91"/>
      <c r="AA168" s="95" t="str">
        <f t="shared" si="15"/>
        <v>/</v>
      </c>
      <c r="AB168" s="95" t="str">
        <f t="shared" si="15"/>
        <v>/</v>
      </c>
      <c r="AC168" s="95">
        <f>SUMIF(Ref!$R:$R,'подбор радиатора TESI'!$AB:$AB,Ref!$Q:$Q)</f>
        <v>0</v>
      </c>
      <c r="AD168" s="95">
        <f t="shared" si="21"/>
        <v>1</v>
      </c>
      <c r="AE168" s="96"/>
      <c r="AF168" s="97"/>
    </row>
    <row r="169" spans="1:32" s="85" customFormat="1" ht="16.5">
      <c r="A169" s="82" t="str">
        <f t="shared" si="18"/>
        <v/>
      </c>
      <c r="B169" s="83" t="str">
        <f>IF($Z169="",IF($G169="","","RR"&amp;LEFT($G169,1)&amp;$H169&amp;IF($J169&lt;=9,"0"&amp;$J169,$J169)&amp;$L169&amp;"A4"&amp;LEFT($O169,2)&amp;"N"),VLOOKUP($Z169,Ref!$AE:$AG,3,0)&amp;$L169)</f>
        <v/>
      </c>
      <c r="C169" s="83" t="str">
        <f t="shared" si="19"/>
        <v/>
      </c>
      <c r="D169" s="82" t="str">
        <f t="shared" si="16"/>
        <v/>
      </c>
      <c r="E169" s="84" t="str">
        <f>IF($Z169="",IF($G169="","",$D169*$W169*$K$1),VLOOKUP($Z169,Ref!$AE:$AG,2,0)*$Q169*$K$1*(1-$H$4/100))</f>
        <v/>
      </c>
      <c r="G169" s="86"/>
      <c r="H169" s="86"/>
      <c r="I169" s="87">
        <f>SUMIF(pricelist!$W:$W,'подбор радиатора TESI'!$AA169,pricelist!$J:$J)</f>
        <v>0</v>
      </c>
      <c r="J169" s="88"/>
      <c r="K169" s="87">
        <f t="shared" si="20"/>
        <v>0</v>
      </c>
      <c r="L169" s="86"/>
      <c r="M169" s="89" t="str">
        <f>IF($L169="","",VLOOKUP($L169,Ref!$D:$J,7,0))</f>
        <v/>
      </c>
      <c r="N169" s="90">
        <f>SUMIF(Ref!$D:$D,'подбор радиатора TESI'!$L:$L,Ref!$E:$E)</f>
        <v>0</v>
      </c>
      <c r="O169" s="86"/>
      <c r="P169" s="90">
        <f>SUMIF(Ref!$F:$F,'подбор радиатора TESI'!$O:$O,Ref!$G:$G)</f>
        <v>0</v>
      </c>
      <c r="Q169" s="88"/>
      <c r="R169" s="90">
        <f>SUMIF(pricelist!$W:$W,'подбор радиатора TESI'!$AA:$AA,pricelist!$K:$K)*$J169</f>
        <v>0</v>
      </c>
      <c r="S169" s="90">
        <f ca="1">SUMIF(pricelist!$W:$W,$AA:$AA,INDIRECT($S$12&amp;$S$14))*$J169</f>
        <v>0</v>
      </c>
      <c r="T169" s="92">
        <f t="shared" si="17"/>
        <v>0</v>
      </c>
      <c r="U169" s="86"/>
      <c r="V169" s="90">
        <f>SUMIF(Ref!$H:$H,'подбор радиатора TESI'!$U:$U,Ref!$I:$I)</f>
        <v>0</v>
      </c>
      <c r="W169" s="90">
        <f>(($N169*SUMIF(pricelist!$W:$W,'подбор радиатора TESI'!$AA:$AA,pricelist!$S:$S)*$J169)+$P169+IF($U169="радиусный",$V169*$J169,$V169)+IF($J169&gt;$AC169,31*1.13,0))*(1-$H$4/100)</f>
        <v>0</v>
      </c>
      <c r="X169" s="93"/>
      <c r="Y169" s="94"/>
      <c r="Z169" s="91"/>
      <c r="AA169" s="95" t="str">
        <f t="shared" si="15"/>
        <v>/</v>
      </c>
      <c r="AB169" s="95" t="str">
        <f t="shared" si="15"/>
        <v>/</v>
      </c>
      <c r="AC169" s="95">
        <f>SUMIF(Ref!$R:$R,'подбор радиатора TESI'!$AB:$AB,Ref!$Q:$Q)</f>
        <v>0</v>
      </c>
      <c r="AD169" s="95">
        <f t="shared" si="21"/>
        <v>1</v>
      </c>
      <c r="AE169" s="96"/>
      <c r="AF169" s="97"/>
    </row>
    <row r="170" spans="1:32" s="85" customFormat="1" ht="16.5">
      <c r="A170" s="82" t="str">
        <f t="shared" si="18"/>
        <v/>
      </c>
      <c r="B170" s="83" t="str">
        <f>IF($Z170="",IF($G170="","","RR"&amp;LEFT($G170,1)&amp;$H170&amp;IF($J170&lt;=9,"0"&amp;$J170,$J170)&amp;$L170&amp;"A4"&amp;LEFT($O170,2)&amp;"N"),VLOOKUP($Z170,Ref!$AE:$AG,3,0)&amp;$L170)</f>
        <v/>
      </c>
      <c r="C170" s="83" t="str">
        <f t="shared" si="19"/>
        <v/>
      </c>
      <c r="D170" s="82" t="str">
        <f t="shared" si="16"/>
        <v/>
      </c>
      <c r="E170" s="84" t="str">
        <f>IF($Z170="",IF($G170="","",$D170*$W170*$K$1),VLOOKUP($Z170,Ref!$AE:$AG,2,0)*$Q170*$K$1*(1-$H$4/100))</f>
        <v/>
      </c>
      <c r="G170" s="86"/>
      <c r="H170" s="86"/>
      <c r="I170" s="87">
        <f>SUMIF(pricelist!$W:$W,'подбор радиатора TESI'!$AA170,pricelist!$J:$J)</f>
        <v>0</v>
      </c>
      <c r="J170" s="88"/>
      <c r="K170" s="87">
        <f t="shared" si="20"/>
        <v>0</v>
      </c>
      <c r="L170" s="86"/>
      <c r="M170" s="89" t="str">
        <f>IF($L170="","",VLOOKUP($L170,Ref!$D:$J,7,0))</f>
        <v/>
      </c>
      <c r="N170" s="90">
        <f>SUMIF(Ref!$D:$D,'подбор радиатора TESI'!$L:$L,Ref!$E:$E)</f>
        <v>0</v>
      </c>
      <c r="O170" s="86"/>
      <c r="P170" s="90">
        <f>SUMIF(Ref!$F:$F,'подбор радиатора TESI'!$O:$O,Ref!$G:$G)</f>
        <v>0</v>
      </c>
      <c r="Q170" s="88"/>
      <c r="R170" s="90">
        <f>SUMIF(pricelist!$W:$W,'подбор радиатора TESI'!$AA:$AA,pricelist!$K:$K)*$J170</f>
        <v>0</v>
      </c>
      <c r="S170" s="90">
        <f ca="1">SUMIF(pricelist!$W:$W,$AA:$AA,INDIRECT($S$12&amp;$S$14))*$J170</f>
        <v>0</v>
      </c>
      <c r="T170" s="92">
        <f t="shared" si="17"/>
        <v>0</v>
      </c>
      <c r="U170" s="86"/>
      <c r="V170" s="90">
        <f>SUMIF(Ref!$H:$H,'подбор радиатора TESI'!$U:$U,Ref!$I:$I)</f>
        <v>0</v>
      </c>
      <c r="W170" s="90">
        <f>(($N170*SUMIF(pricelist!$W:$W,'подбор радиатора TESI'!$AA:$AA,pricelist!$S:$S)*$J170)+$P170+IF($U170="радиусный",$V170*$J170,$V170)+IF($J170&gt;$AC170,31*1.13,0))*(1-$H$4/100)</f>
        <v>0</v>
      </c>
      <c r="X170" s="93"/>
      <c r="Y170" s="94"/>
      <c r="Z170" s="91"/>
      <c r="AA170" s="95" t="str">
        <f t="shared" si="15"/>
        <v>/</v>
      </c>
      <c r="AB170" s="95" t="str">
        <f t="shared" si="15"/>
        <v>/</v>
      </c>
      <c r="AC170" s="95">
        <f>SUMIF(Ref!$R:$R,'подбор радиатора TESI'!$AB:$AB,Ref!$Q:$Q)</f>
        <v>0</v>
      </c>
      <c r="AD170" s="95">
        <f t="shared" si="21"/>
        <v>1</v>
      </c>
      <c r="AE170" s="96"/>
      <c r="AF170" s="97"/>
    </row>
    <row r="171" spans="1:32" s="85" customFormat="1" ht="16.5">
      <c r="A171" s="82" t="str">
        <f t="shared" si="18"/>
        <v/>
      </c>
      <c r="B171" s="83" t="str">
        <f>IF($Z171="",IF($G171="","","RR"&amp;LEFT($G171,1)&amp;$H171&amp;IF($J171&lt;=9,"0"&amp;$J171,$J171)&amp;$L171&amp;"A4"&amp;LEFT($O171,2)&amp;"N"),VLOOKUP($Z171,Ref!$AE:$AG,3,0)&amp;$L171)</f>
        <v/>
      </c>
      <c r="C171" s="83" t="str">
        <f t="shared" si="19"/>
        <v/>
      </c>
      <c r="D171" s="82" t="str">
        <f t="shared" si="16"/>
        <v/>
      </c>
      <c r="E171" s="84" t="str">
        <f>IF($Z171="",IF($G171="","",$D171*$W171*$K$1),VLOOKUP($Z171,Ref!$AE:$AG,2,0)*$Q171*$K$1*(1-$H$4/100))</f>
        <v/>
      </c>
      <c r="G171" s="86"/>
      <c r="H171" s="86"/>
      <c r="I171" s="87">
        <f>SUMIF(pricelist!$W:$W,'подбор радиатора TESI'!$AA171,pricelist!$J:$J)</f>
        <v>0</v>
      </c>
      <c r="J171" s="88"/>
      <c r="K171" s="87">
        <f t="shared" si="20"/>
        <v>0</v>
      </c>
      <c r="L171" s="86"/>
      <c r="M171" s="89" t="str">
        <f>IF($L171="","",VLOOKUP($L171,Ref!$D:$J,7,0))</f>
        <v/>
      </c>
      <c r="N171" s="90">
        <f>SUMIF(Ref!$D:$D,'подбор радиатора TESI'!$L:$L,Ref!$E:$E)</f>
        <v>0</v>
      </c>
      <c r="O171" s="86"/>
      <c r="P171" s="90">
        <f>SUMIF(Ref!$F:$F,'подбор радиатора TESI'!$O:$O,Ref!$G:$G)</f>
        <v>0</v>
      </c>
      <c r="Q171" s="88"/>
      <c r="R171" s="90">
        <f>SUMIF(pricelist!$W:$W,'подбор радиатора TESI'!$AA:$AA,pricelist!$K:$K)*$J171</f>
        <v>0</v>
      </c>
      <c r="S171" s="90">
        <f ca="1">SUMIF(pricelist!$W:$W,$AA:$AA,INDIRECT($S$12&amp;$S$14))*$J171</f>
        <v>0</v>
      </c>
      <c r="T171" s="92">
        <f t="shared" si="17"/>
        <v>0</v>
      </c>
      <c r="U171" s="86"/>
      <c r="V171" s="90">
        <f>SUMIF(Ref!$H:$H,'подбор радиатора TESI'!$U:$U,Ref!$I:$I)</f>
        <v>0</v>
      </c>
      <c r="W171" s="90">
        <f>(($N171*SUMIF(pricelist!$W:$W,'подбор радиатора TESI'!$AA:$AA,pricelist!$S:$S)*$J171)+$P171+IF($U171="радиусный",$V171*$J171,$V171)+IF($J171&gt;$AC171,31*1.13,0))*(1-$H$4/100)</f>
        <v>0</v>
      </c>
      <c r="X171" s="93"/>
      <c r="Y171" s="94"/>
      <c r="Z171" s="91"/>
      <c r="AA171" s="95" t="str">
        <f t="shared" si="15"/>
        <v>/</v>
      </c>
      <c r="AB171" s="95" t="str">
        <f t="shared" si="15"/>
        <v>/</v>
      </c>
      <c r="AC171" s="95">
        <f>SUMIF(Ref!$R:$R,'подбор радиатора TESI'!$AB:$AB,Ref!$Q:$Q)</f>
        <v>0</v>
      </c>
      <c r="AD171" s="95">
        <f t="shared" si="21"/>
        <v>1</v>
      </c>
      <c r="AE171" s="96"/>
      <c r="AF171" s="97"/>
    </row>
    <row r="172" spans="1:32" s="85" customFormat="1" ht="16.5">
      <c r="A172" s="82" t="str">
        <f t="shared" si="18"/>
        <v/>
      </c>
      <c r="B172" s="83" t="str">
        <f>IF($Z172="",IF($G172="","","RR"&amp;LEFT($G172,1)&amp;$H172&amp;IF($J172&lt;=9,"0"&amp;$J172,$J172)&amp;$L172&amp;"A4"&amp;LEFT($O172,2)&amp;"N"),VLOOKUP($Z172,Ref!$AE:$AG,3,0)&amp;$L172)</f>
        <v/>
      </c>
      <c r="C172" s="83" t="str">
        <f t="shared" si="19"/>
        <v/>
      </c>
      <c r="D172" s="82" t="str">
        <f t="shared" si="16"/>
        <v/>
      </c>
      <c r="E172" s="84" t="str">
        <f>IF($Z172="",IF($G172="","",$D172*$W172*$K$1),VLOOKUP($Z172,Ref!$AE:$AG,2,0)*$Q172*$K$1*(1-$H$4/100))</f>
        <v/>
      </c>
      <c r="G172" s="86"/>
      <c r="H172" s="86"/>
      <c r="I172" s="87">
        <f>SUMIF(pricelist!$W:$W,'подбор радиатора TESI'!$AA172,pricelist!$J:$J)</f>
        <v>0</v>
      </c>
      <c r="J172" s="88"/>
      <c r="K172" s="87">
        <f t="shared" si="20"/>
        <v>0</v>
      </c>
      <c r="L172" s="86"/>
      <c r="M172" s="89" t="str">
        <f>IF($L172="","",VLOOKUP($L172,Ref!$D:$J,7,0))</f>
        <v/>
      </c>
      <c r="N172" s="90">
        <f>SUMIF(Ref!$D:$D,'подбор радиатора TESI'!$L:$L,Ref!$E:$E)</f>
        <v>0</v>
      </c>
      <c r="O172" s="86"/>
      <c r="P172" s="90">
        <f>SUMIF(Ref!$F:$F,'подбор радиатора TESI'!$O:$O,Ref!$G:$G)</f>
        <v>0</v>
      </c>
      <c r="Q172" s="88"/>
      <c r="R172" s="90">
        <f>SUMIF(pricelist!$W:$W,'подбор радиатора TESI'!$AA:$AA,pricelist!$K:$K)*$J172</f>
        <v>0</v>
      </c>
      <c r="S172" s="90">
        <f ca="1">SUMIF(pricelist!$W:$W,$AA:$AA,INDIRECT($S$12&amp;$S$14))*$J172</f>
        <v>0</v>
      </c>
      <c r="T172" s="92">
        <f t="shared" si="17"/>
        <v>0</v>
      </c>
      <c r="U172" s="86"/>
      <c r="V172" s="90">
        <f>SUMIF(Ref!$H:$H,'подбор радиатора TESI'!$U:$U,Ref!$I:$I)</f>
        <v>0</v>
      </c>
      <c r="W172" s="90">
        <f>(($N172*SUMIF(pricelist!$W:$W,'подбор радиатора TESI'!$AA:$AA,pricelist!$S:$S)*$J172)+$P172+IF($U172="радиусный",$V172*$J172,$V172)+IF($J172&gt;$AC172,31*1.13,0))*(1-$H$4/100)</f>
        <v>0</v>
      </c>
      <c r="X172" s="93"/>
      <c r="Y172" s="94"/>
      <c r="Z172" s="91"/>
      <c r="AA172" s="95" t="str">
        <f t="shared" si="15"/>
        <v>/</v>
      </c>
      <c r="AB172" s="95" t="str">
        <f t="shared" si="15"/>
        <v>/</v>
      </c>
      <c r="AC172" s="95">
        <f>SUMIF(Ref!$R:$R,'подбор радиатора TESI'!$AB:$AB,Ref!$Q:$Q)</f>
        <v>0</v>
      </c>
      <c r="AD172" s="95">
        <f t="shared" si="21"/>
        <v>1</v>
      </c>
      <c r="AE172" s="96"/>
      <c r="AF172" s="97"/>
    </row>
    <row r="173" spans="1:32" s="85" customFormat="1" ht="16.5">
      <c r="A173" s="82" t="str">
        <f t="shared" si="18"/>
        <v/>
      </c>
      <c r="B173" s="83" t="str">
        <f>IF($Z173="",IF($G173="","","RR"&amp;LEFT($G173,1)&amp;$H173&amp;IF($J173&lt;=9,"0"&amp;$J173,$J173)&amp;$L173&amp;"A4"&amp;LEFT($O173,2)&amp;"N"),VLOOKUP($Z173,Ref!$AE:$AG,3,0)&amp;$L173)</f>
        <v/>
      </c>
      <c r="C173" s="83" t="str">
        <f t="shared" si="19"/>
        <v/>
      </c>
      <c r="D173" s="82" t="str">
        <f t="shared" si="16"/>
        <v/>
      </c>
      <c r="E173" s="84" t="str">
        <f>IF($Z173="",IF($G173="","",$D173*$W173*$K$1),VLOOKUP($Z173,Ref!$AE:$AG,2,0)*$Q173*$K$1*(1-$H$4/100))</f>
        <v/>
      </c>
      <c r="G173" s="86"/>
      <c r="H173" s="86"/>
      <c r="I173" s="87">
        <f>SUMIF(pricelist!$W:$W,'подбор радиатора TESI'!$AA173,pricelist!$J:$J)</f>
        <v>0</v>
      </c>
      <c r="J173" s="88"/>
      <c r="K173" s="87">
        <f t="shared" si="20"/>
        <v>0</v>
      </c>
      <c r="L173" s="86"/>
      <c r="M173" s="89" t="str">
        <f>IF($L173="","",VLOOKUP($L173,Ref!$D:$J,7,0))</f>
        <v/>
      </c>
      <c r="N173" s="90">
        <f>SUMIF(Ref!$D:$D,'подбор радиатора TESI'!$L:$L,Ref!$E:$E)</f>
        <v>0</v>
      </c>
      <c r="O173" s="86"/>
      <c r="P173" s="90">
        <f>SUMIF(Ref!$F:$F,'подбор радиатора TESI'!$O:$O,Ref!$G:$G)</f>
        <v>0</v>
      </c>
      <c r="Q173" s="88"/>
      <c r="R173" s="90">
        <f>SUMIF(pricelist!$W:$W,'подбор радиатора TESI'!$AA:$AA,pricelist!$K:$K)*$J173</f>
        <v>0</v>
      </c>
      <c r="S173" s="90">
        <f ca="1">SUMIF(pricelist!$W:$W,$AA:$AA,INDIRECT($S$12&amp;$S$14))*$J173</f>
        <v>0</v>
      </c>
      <c r="T173" s="92">
        <f t="shared" si="17"/>
        <v>0</v>
      </c>
      <c r="U173" s="86"/>
      <c r="V173" s="90">
        <f>SUMIF(Ref!$H:$H,'подбор радиатора TESI'!$U:$U,Ref!$I:$I)</f>
        <v>0</v>
      </c>
      <c r="W173" s="90">
        <f>(($N173*SUMIF(pricelist!$W:$W,'подбор радиатора TESI'!$AA:$AA,pricelist!$S:$S)*$J173)+$P173+IF($U173="радиусный",$V173*$J173,$V173)+IF($J173&gt;$AC173,31*1.13,0))*(1-$H$4/100)</f>
        <v>0</v>
      </c>
      <c r="X173" s="93"/>
      <c r="Y173" s="94"/>
      <c r="Z173" s="91"/>
      <c r="AA173" s="95" t="str">
        <f t="shared" si="15"/>
        <v>/</v>
      </c>
      <c r="AB173" s="95" t="str">
        <f t="shared" si="15"/>
        <v>/</v>
      </c>
      <c r="AC173" s="95">
        <f>SUMIF(Ref!$R:$R,'подбор радиатора TESI'!$AB:$AB,Ref!$Q:$Q)</f>
        <v>0</v>
      </c>
      <c r="AD173" s="95">
        <f t="shared" si="21"/>
        <v>1</v>
      </c>
      <c r="AE173" s="96"/>
      <c r="AF173" s="97"/>
    </row>
    <row r="174" spans="1:32" s="85" customFormat="1" ht="16.5">
      <c r="A174" s="82" t="str">
        <f t="shared" si="18"/>
        <v/>
      </c>
      <c r="B174" s="83" t="str">
        <f>IF($Z174="",IF($G174="","","RR"&amp;LEFT($G174,1)&amp;$H174&amp;IF($J174&lt;=9,"0"&amp;$J174,$J174)&amp;$L174&amp;"A4"&amp;LEFT($O174,2)&amp;"N"),VLOOKUP($Z174,Ref!$AE:$AG,3,0)&amp;$L174)</f>
        <v/>
      </c>
      <c r="C174" s="83" t="str">
        <f t="shared" si="19"/>
        <v/>
      </c>
      <c r="D174" s="82" t="str">
        <f t="shared" si="16"/>
        <v/>
      </c>
      <c r="E174" s="84" t="str">
        <f>IF($Z174="",IF($G174="","",$D174*$W174*$K$1),VLOOKUP($Z174,Ref!$AE:$AG,2,0)*$Q174*$K$1*(1-$H$4/100))</f>
        <v/>
      </c>
      <c r="G174" s="86"/>
      <c r="H174" s="86"/>
      <c r="I174" s="87">
        <f>SUMIF(pricelist!$W:$W,'подбор радиатора TESI'!$AA174,pricelist!$J:$J)</f>
        <v>0</v>
      </c>
      <c r="J174" s="88"/>
      <c r="K174" s="87">
        <f t="shared" si="20"/>
        <v>0</v>
      </c>
      <c r="L174" s="86"/>
      <c r="M174" s="89" t="str">
        <f>IF($L174="","",VLOOKUP($L174,Ref!$D:$J,7,0))</f>
        <v/>
      </c>
      <c r="N174" s="90">
        <f>SUMIF(Ref!$D:$D,'подбор радиатора TESI'!$L:$L,Ref!$E:$E)</f>
        <v>0</v>
      </c>
      <c r="O174" s="86"/>
      <c r="P174" s="90">
        <f>SUMIF(Ref!$F:$F,'подбор радиатора TESI'!$O:$O,Ref!$G:$G)</f>
        <v>0</v>
      </c>
      <c r="Q174" s="88"/>
      <c r="R174" s="90">
        <f>SUMIF(pricelist!$W:$W,'подбор радиатора TESI'!$AA:$AA,pricelist!$K:$K)*$J174</f>
        <v>0</v>
      </c>
      <c r="S174" s="90">
        <f ca="1">SUMIF(pricelist!$W:$W,$AA:$AA,INDIRECT($S$12&amp;$S$14))*$J174</f>
        <v>0</v>
      </c>
      <c r="T174" s="92">
        <f t="shared" si="17"/>
        <v>0</v>
      </c>
      <c r="U174" s="86"/>
      <c r="V174" s="90">
        <f>SUMIF(Ref!$H:$H,'подбор радиатора TESI'!$U:$U,Ref!$I:$I)</f>
        <v>0</v>
      </c>
      <c r="W174" s="90">
        <f>(($N174*SUMIF(pricelist!$W:$W,'подбор радиатора TESI'!$AA:$AA,pricelist!$S:$S)*$J174)+$P174+IF($U174="радиусный",$V174*$J174,$V174)+IF($J174&gt;$AC174,31*1.13,0))*(1-$H$4/100)</f>
        <v>0</v>
      </c>
      <c r="X174" s="93"/>
      <c r="Y174" s="94"/>
      <c r="Z174" s="91"/>
      <c r="AA174" s="95" t="str">
        <f t="shared" si="15"/>
        <v>/</v>
      </c>
      <c r="AB174" s="95" t="str">
        <f t="shared" si="15"/>
        <v>/</v>
      </c>
      <c r="AC174" s="95">
        <f>SUMIF(Ref!$R:$R,'подбор радиатора TESI'!$AB:$AB,Ref!$Q:$Q)</f>
        <v>0</v>
      </c>
      <c r="AD174" s="95">
        <f t="shared" si="21"/>
        <v>1</v>
      </c>
      <c r="AE174" s="96"/>
      <c r="AF174" s="97"/>
    </row>
    <row r="175" spans="1:32" s="85" customFormat="1" ht="16.5">
      <c r="A175" s="82" t="str">
        <f t="shared" si="18"/>
        <v/>
      </c>
      <c r="B175" s="83" t="str">
        <f>IF($Z175="",IF($G175="","","RR"&amp;LEFT($G175,1)&amp;$H175&amp;IF($J175&lt;=9,"0"&amp;$J175,$J175)&amp;$L175&amp;"A4"&amp;LEFT($O175,2)&amp;"N"),VLOOKUP($Z175,Ref!$AE:$AG,3,0)&amp;$L175)</f>
        <v/>
      </c>
      <c r="C175" s="83" t="str">
        <f t="shared" si="19"/>
        <v/>
      </c>
      <c r="D175" s="82" t="str">
        <f t="shared" si="16"/>
        <v/>
      </c>
      <c r="E175" s="84" t="str">
        <f>IF($Z175="",IF($G175="","",$D175*$W175*$K$1),VLOOKUP($Z175,Ref!$AE:$AG,2,0)*$Q175*$K$1*(1-$H$4/100))</f>
        <v/>
      </c>
      <c r="G175" s="86"/>
      <c r="H175" s="86"/>
      <c r="I175" s="87">
        <f>SUMIF(pricelist!$W:$W,'подбор радиатора TESI'!$AA175,pricelist!$J:$J)</f>
        <v>0</v>
      </c>
      <c r="J175" s="88"/>
      <c r="K175" s="87">
        <f t="shared" si="20"/>
        <v>0</v>
      </c>
      <c r="L175" s="86"/>
      <c r="M175" s="89" t="str">
        <f>IF($L175="","",VLOOKUP($L175,Ref!$D:$J,7,0))</f>
        <v/>
      </c>
      <c r="N175" s="90">
        <f>SUMIF(Ref!$D:$D,'подбор радиатора TESI'!$L:$L,Ref!$E:$E)</f>
        <v>0</v>
      </c>
      <c r="O175" s="86"/>
      <c r="P175" s="90">
        <f>SUMIF(Ref!$F:$F,'подбор радиатора TESI'!$O:$O,Ref!$G:$G)</f>
        <v>0</v>
      </c>
      <c r="Q175" s="88"/>
      <c r="R175" s="90">
        <f>SUMIF(pricelist!$W:$W,'подбор радиатора TESI'!$AA:$AA,pricelist!$K:$K)*$J175</f>
        <v>0</v>
      </c>
      <c r="S175" s="90">
        <f ca="1">SUMIF(pricelist!$W:$W,$AA:$AA,INDIRECT($S$12&amp;$S$14))*$J175</f>
        <v>0</v>
      </c>
      <c r="T175" s="92">
        <f t="shared" si="17"/>
        <v>0</v>
      </c>
      <c r="U175" s="86"/>
      <c r="V175" s="90">
        <f>SUMIF(Ref!$H:$H,'подбор радиатора TESI'!$U:$U,Ref!$I:$I)</f>
        <v>0</v>
      </c>
      <c r="W175" s="90">
        <f>(($N175*SUMIF(pricelist!$W:$W,'подбор радиатора TESI'!$AA:$AA,pricelist!$S:$S)*$J175)+$P175+IF($U175="радиусный",$V175*$J175,$V175)+IF($J175&gt;$AC175,31*1.13,0))*(1-$H$4/100)</f>
        <v>0</v>
      </c>
      <c r="X175" s="93"/>
      <c r="Y175" s="94"/>
      <c r="Z175" s="91"/>
      <c r="AA175" s="95" t="str">
        <f t="shared" si="15"/>
        <v>/</v>
      </c>
      <c r="AB175" s="95" t="str">
        <f t="shared" si="15"/>
        <v>/</v>
      </c>
      <c r="AC175" s="95">
        <f>SUMIF(Ref!$R:$R,'подбор радиатора TESI'!$AB:$AB,Ref!$Q:$Q)</f>
        <v>0</v>
      </c>
      <c r="AD175" s="95">
        <f t="shared" si="21"/>
        <v>1</v>
      </c>
      <c r="AE175" s="96"/>
      <c r="AF175" s="97"/>
    </row>
    <row r="176" spans="1:32" s="85" customFormat="1" ht="16.5">
      <c r="A176" s="82" t="str">
        <f t="shared" si="18"/>
        <v/>
      </c>
      <c r="B176" s="83" t="str">
        <f>IF($Z176="",IF($G176="","","RR"&amp;LEFT($G176,1)&amp;$H176&amp;IF($J176&lt;=9,"0"&amp;$J176,$J176)&amp;$L176&amp;"A4"&amp;LEFT($O176,2)&amp;"N"),VLOOKUP($Z176,Ref!$AE:$AG,3,0)&amp;$L176)</f>
        <v/>
      </c>
      <c r="C176" s="83" t="str">
        <f t="shared" si="19"/>
        <v/>
      </c>
      <c r="D176" s="82" t="str">
        <f t="shared" si="16"/>
        <v/>
      </c>
      <c r="E176" s="84" t="str">
        <f>IF($Z176="",IF($G176="","",$D176*$W176*$K$1),VLOOKUP($Z176,Ref!$AE:$AG,2,0)*$Q176*$K$1*(1-$H$4/100))</f>
        <v/>
      </c>
      <c r="G176" s="86"/>
      <c r="H176" s="86"/>
      <c r="I176" s="87">
        <f>SUMIF(pricelist!$W:$W,'подбор радиатора TESI'!$AA176,pricelist!$J:$J)</f>
        <v>0</v>
      </c>
      <c r="J176" s="88"/>
      <c r="K176" s="87">
        <f t="shared" si="20"/>
        <v>0</v>
      </c>
      <c r="L176" s="86"/>
      <c r="M176" s="89" t="str">
        <f>IF($L176="","",VLOOKUP($L176,Ref!$D:$J,7,0))</f>
        <v/>
      </c>
      <c r="N176" s="90">
        <f>SUMIF(Ref!$D:$D,'подбор радиатора TESI'!$L:$L,Ref!$E:$E)</f>
        <v>0</v>
      </c>
      <c r="O176" s="86"/>
      <c r="P176" s="90">
        <f>SUMIF(Ref!$F:$F,'подбор радиатора TESI'!$O:$O,Ref!$G:$G)</f>
        <v>0</v>
      </c>
      <c r="Q176" s="88"/>
      <c r="R176" s="90">
        <f>SUMIF(pricelist!$W:$W,'подбор радиатора TESI'!$AA:$AA,pricelist!$K:$K)*$J176</f>
        <v>0</v>
      </c>
      <c r="S176" s="90">
        <f ca="1">SUMIF(pricelist!$W:$W,$AA:$AA,INDIRECT($S$12&amp;$S$14))*$J176</f>
        <v>0</v>
      </c>
      <c r="T176" s="92">
        <f t="shared" si="17"/>
        <v>0</v>
      </c>
      <c r="U176" s="86"/>
      <c r="V176" s="90">
        <f>SUMIF(Ref!$H:$H,'подбор радиатора TESI'!$U:$U,Ref!$I:$I)</f>
        <v>0</v>
      </c>
      <c r="W176" s="90">
        <f>(($N176*SUMIF(pricelist!$W:$W,'подбор радиатора TESI'!$AA:$AA,pricelist!$S:$S)*$J176)+$P176+IF($U176="радиусный",$V176*$J176,$V176)+IF($J176&gt;$AC176,31*1.13,0))*(1-$H$4/100)</f>
        <v>0</v>
      </c>
      <c r="X176" s="93"/>
      <c r="Y176" s="94"/>
      <c r="Z176" s="91"/>
      <c r="AA176" s="95" t="str">
        <f t="shared" si="15"/>
        <v>/</v>
      </c>
      <c r="AB176" s="95" t="str">
        <f t="shared" si="15"/>
        <v>/</v>
      </c>
      <c r="AC176" s="95">
        <f>SUMIF(Ref!$R:$R,'подбор радиатора TESI'!$AB:$AB,Ref!$Q:$Q)</f>
        <v>0</v>
      </c>
      <c r="AD176" s="95">
        <f t="shared" si="21"/>
        <v>1</v>
      </c>
      <c r="AE176" s="96"/>
      <c r="AF176" s="97"/>
    </row>
    <row r="177" spans="1:32" s="85" customFormat="1" ht="16.5">
      <c r="A177" s="82" t="str">
        <f t="shared" si="18"/>
        <v/>
      </c>
      <c r="B177" s="83" t="str">
        <f>IF($Z177="",IF($G177="","","RR"&amp;LEFT($G177,1)&amp;$H177&amp;IF($J177&lt;=9,"0"&amp;$J177,$J177)&amp;$L177&amp;"A4"&amp;LEFT($O177,2)&amp;"N"),VLOOKUP($Z177,Ref!$AE:$AG,3,0)&amp;$L177)</f>
        <v/>
      </c>
      <c r="C177" s="83" t="str">
        <f t="shared" si="19"/>
        <v/>
      </c>
      <c r="D177" s="82" t="str">
        <f t="shared" si="16"/>
        <v/>
      </c>
      <c r="E177" s="84" t="str">
        <f>IF($Z177="",IF($G177="","",$D177*$W177*$K$1),VLOOKUP($Z177,Ref!$AE:$AG,2,0)*$Q177*$K$1*(1-$H$4/100))</f>
        <v/>
      </c>
      <c r="G177" s="86"/>
      <c r="H177" s="86"/>
      <c r="I177" s="87">
        <f>SUMIF(pricelist!$W:$W,'подбор радиатора TESI'!$AA177,pricelist!$J:$J)</f>
        <v>0</v>
      </c>
      <c r="J177" s="88"/>
      <c r="K177" s="87">
        <f t="shared" si="20"/>
        <v>0</v>
      </c>
      <c r="L177" s="86"/>
      <c r="M177" s="89" t="str">
        <f>IF($L177="","",VLOOKUP($L177,Ref!$D:$J,7,0))</f>
        <v/>
      </c>
      <c r="N177" s="90">
        <f>SUMIF(Ref!$D:$D,'подбор радиатора TESI'!$L:$L,Ref!$E:$E)</f>
        <v>0</v>
      </c>
      <c r="O177" s="86"/>
      <c r="P177" s="90">
        <f>SUMIF(Ref!$F:$F,'подбор радиатора TESI'!$O:$O,Ref!$G:$G)</f>
        <v>0</v>
      </c>
      <c r="Q177" s="88"/>
      <c r="R177" s="90">
        <f>SUMIF(pricelist!$W:$W,'подбор радиатора TESI'!$AA:$AA,pricelist!$K:$K)*$J177</f>
        <v>0</v>
      </c>
      <c r="S177" s="90">
        <f ca="1">SUMIF(pricelist!$W:$W,$AA:$AA,INDIRECT($S$12&amp;$S$14))*$J177</f>
        <v>0</v>
      </c>
      <c r="T177" s="92">
        <f t="shared" si="17"/>
        <v>0</v>
      </c>
      <c r="U177" s="86"/>
      <c r="V177" s="90">
        <f>SUMIF(Ref!$H:$H,'подбор радиатора TESI'!$U:$U,Ref!$I:$I)</f>
        <v>0</v>
      </c>
      <c r="W177" s="90">
        <f>(($N177*SUMIF(pricelist!$W:$W,'подбор радиатора TESI'!$AA:$AA,pricelist!$S:$S)*$J177)+$P177+IF($U177="радиусный",$V177*$J177,$V177)+IF($J177&gt;$AC177,31*1.13,0))*(1-$H$4/100)</f>
        <v>0</v>
      </c>
      <c r="X177" s="93"/>
      <c r="Y177" s="94"/>
      <c r="Z177" s="91"/>
      <c r="AA177" s="95" t="str">
        <f t="shared" si="15"/>
        <v>/</v>
      </c>
      <c r="AB177" s="95" t="str">
        <f t="shared" si="15"/>
        <v>/</v>
      </c>
      <c r="AC177" s="95">
        <f>SUMIF(Ref!$R:$R,'подбор радиатора TESI'!$AB:$AB,Ref!$Q:$Q)</f>
        <v>0</v>
      </c>
      <c r="AD177" s="95">
        <f t="shared" si="21"/>
        <v>1</v>
      </c>
      <c r="AE177" s="96"/>
      <c r="AF177" s="97"/>
    </row>
    <row r="178" spans="1:32" s="85" customFormat="1" ht="16.5">
      <c r="A178" s="82" t="str">
        <f t="shared" si="18"/>
        <v/>
      </c>
      <c r="B178" s="83" t="str">
        <f>IF($Z178="",IF($G178="","","RR"&amp;LEFT($G178,1)&amp;$H178&amp;IF($J178&lt;=9,"0"&amp;$J178,$J178)&amp;$L178&amp;"A4"&amp;LEFT($O178,2)&amp;"N"),VLOOKUP($Z178,Ref!$AE:$AG,3,0)&amp;$L178)</f>
        <v/>
      </c>
      <c r="C178" s="83" t="str">
        <f t="shared" si="19"/>
        <v/>
      </c>
      <c r="D178" s="82" t="str">
        <f t="shared" si="16"/>
        <v/>
      </c>
      <c r="E178" s="84" t="str">
        <f>IF($Z178="",IF($G178="","",$D178*$W178*$K$1),VLOOKUP($Z178,Ref!$AE:$AG,2,0)*$Q178*$K$1*(1-$H$4/100))</f>
        <v/>
      </c>
      <c r="G178" s="86"/>
      <c r="H178" s="86"/>
      <c r="I178" s="87">
        <f>SUMIF(pricelist!$W:$W,'подбор радиатора TESI'!$AA178,pricelist!$J:$J)</f>
        <v>0</v>
      </c>
      <c r="J178" s="88"/>
      <c r="K178" s="87">
        <f t="shared" si="20"/>
        <v>0</v>
      </c>
      <c r="L178" s="86"/>
      <c r="M178" s="89" t="str">
        <f>IF($L178="","",VLOOKUP($L178,Ref!$D:$J,7,0))</f>
        <v/>
      </c>
      <c r="N178" s="90">
        <f>SUMIF(Ref!$D:$D,'подбор радиатора TESI'!$L:$L,Ref!$E:$E)</f>
        <v>0</v>
      </c>
      <c r="O178" s="86"/>
      <c r="P178" s="90">
        <f>SUMIF(Ref!$F:$F,'подбор радиатора TESI'!$O:$O,Ref!$G:$G)</f>
        <v>0</v>
      </c>
      <c r="Q178" s="88"/>
      <c r="R178" s="90">
        <f>SUMIF(pricelist!$W:$W,'подбор радиатора TESI'!$AA:$AA,pricelist!$K:$K)*$J178</f>
        <v>0</v>
      </c>
      <c r="S178" s="90">
        <f ca="1">SUMIF(pricelist!$W:$W,$AA:$AA,INDIRECT($S$12&amp;$S$14))*$J178</f>
        <v>0</v>
      </c>
      <c r="T178" s="92">
        <f t="shared" si="17"/>
        <v>0</v>
      </c>
      <c r="U178" s="86"/>
      <c r="V178" s="90">
        <f>SUMIF(Ref!$H:$H,'подбор радиатора TESI'!$U:$U,Ref!$I:$I)</f>
        <v>0</v>
      </c>
      <c r="W178" s="90">
        <f>(($N178*SUMIF(pricelist!$W:$W,'подбор радиатора TESI'!$AA:$AA,pricelist!$S:$S)*$J178)+$P178+IF($U178="радиусный",$V178*$J178,$V178)+IF($J178&gt;$AC178,31*1.13,0))*(1-$H$4/100)</f>
        <v>0</v>
      </c>
      <c r="X178" s="93"/>
      <c r="Y178" s="94"/>
      <c r="Z178" s="91"/>
      <c r="AA178" s="95" t="str">
        <f t="shared" si="15"/>
        <v>/</v>
      </c>
      <c r="AB178" s="95" t="str">
        <f t="shared" si="15"/>
        <v>/</v>
      </c>
      <c r="AC178" s="95">
        <f>SUMIF(Ref!$R:$R,'подбор радиатора TESI'!$AB:$AB,Ref!$Q:$Q)</f>
        <v>0</v>
      </c>
      <c r="AD178" s="95">
        <f t="shared" si="21"/>
        <v>1</v>
      </c>
      <c r="AE178" s="96"/>
      <c r="AF178" s="97"/>
    </row>
    <row r="179" spans="1:32" s="85" customFormat="1" ht="16.5">
      <c r="A179" s="82" t="str">
        <f t="shared" si="18"/>
        <v/>
      </c>
      <c r="B179" s="83" t="str">
        <f>IF($Z179="",IF($G179="","","RR"&amp;LEFT($G179,1)&amp;$H179&amp;IF($J179&lt;=9,"0"&amp;$J179,$J179)&amp;$L179&amp;"A4"&amp;LEFT($O179,2)&amp;"N"),VLOOKUP($Z179,Ref!$AE:$AG,3,0)&amp;$L179)</f>
        <v/>
      </c>
      <c r="C179" s="83" t="str">
        <f t="shared" si="19"/>
        <v/>
      </c>
      <c r="D179" s="82" t="str">
        <f t="shared" si="16"/>
        <v/>
      </c>
      <c r="E179" s="84" t="str">
        <f>IF($Z179="",IF($G179="","",$D179*$W179*$K$1),VLOOKUP($Z179,Ref!$AE:$AG,2,0)*$Q179*$K$1*(1-$H$4/100))</f>
        <v/>
      </c>
      <c r="G179" s="86"/>
      <c r="H179" s="86"/>
      <c r="I179" s="87">
        <f>SUMIF(pricelist!$W:$W,'подбор радиатора TESI'!$AA179,pricelist!$J:$J)</f>
        <v>0</v>
      </c>
      <c r="J179" s="88"/>
      <c r="K179" s="87">
        <f t="shared" si="20"/>
        <v>0</v>
      </c>
      <c r="L179" s="86"/>
      <c r="M179" s="89" t="str">
        <f>IF($L179="","",VLOOKUP($L179,Ref!$D:$J,7,0))</f>
        <v/>
      </c>
      <c r="N179" s="90">
        <f>SUMIF(Ref!$D:$D,'подбор радиатора TESI'!$L:$L,Ref!$E:$E)</f>
        <v>0</v>
      </c>
      <c r="O179" s="86"/>
      <c r="P179" s="90">
        <f>SUMIF(Ref!$F:$F,'подбор радиатора TESI'!$O:$O,Ref!$G:$G)</f>
        <v>0</v>
      </c>
      <c r="Q179" s="88"/>
      <c r="R179" s="90">
        <f>SUMIF(pricelist!$W:$W,'подбор радиатора TESI'!$AA:$AA,pricelist!$K:$K)*$J179</f>
        <v>0</v>
      </c>
      <c r="S179" s="90">
        <f ca="1">SUMIF(pricelist!$W:$W,$AA:$AA,INDIRECT($S$12&amp;$S$14))*$J179</f>
        <v>0</v>
      </c>
      <c r="T179" s="92">
        <f t="shared" si="17"/>
        <v>0</v>
      </c>
      <c r="U179" s="86"/>
      <c r="V179" s="90">
        <f>SUMIF(Ref!$H:$H,'подбор радиатора TESI'!$U:$U,Ref!$I:$I)</f>
        <v>0</v>
      </c>
      <c r="W179" s="90">
        <f>(($N179*SUMIF(pricelist!$W:$W,'подбор радиатора TESI'!$AA:$AA,pricelist!$S:$S)*$J179)+$P179+IF($U179="радиусный",$V179*$J179,$V179)+IF($J179&gt;$AC179,31*1.13,0))*(1-$H$4/100)</f>
        <v>0</v>
      </c>
      <c r="X179" s="93"/>
      <c r="Y179" s="94"/>
      <c r="Z179" s="91"/>
      <c r="AA179" s="95" t="str">
        <f t="shared" si="15"/>
        <v>/</v>
      </c>
      <c r="AB179" s="95" t="str">
        <f t="shared" si="15"/>
        <v>/</v>
      </c>
      <c r="AC179" s="95">
        <f>SUMIF(Ref!$R:$R,'подбор радиатора TESI'!$AB:$AB,Ref!$Q:$Q)</f>
        <v>0</v>
      </c>
      <c r="AD179" s="95">
        <f t="shared" si="21"/>
        <v>1</v>
      </c>
      <c r="AE179" s="96"/>
      <c r="AF179" s="97"/>
    </row>
    <row r="180" spans="1:32" s="85" customFormat="1" ht="16.5">
      <c r="A180" s="82" t="str">
        <f t="shared" si="18"/>
        <v/>
      </c>
      <c r="B180" s="83" t="str">
        <f>IF($Z180="",IF($G180="","","RR"&amp;LEFT($G180,1)&amp;$H180&amp;IF($J180&lt;=9,"0"&amp;$J180,$J180)&amp;$L180&amp;"A4"&amp;LEFT($O180,2)&amp;"N"),VLOOKUP($Z180,Ref!$AE:$AG,3,0)&amp;$L180)</f>
        <v/>
      </c>
      <c r="C180" s="83" t="str">
        <f t="shared" si="19"/>
        <v/>
      </c>
      <c r="D180" s="82" t="str">
        <f t="shared" si="16"/>
        <v/>
      </c>
      <c r="E180" s="84" t="str">
        <f>IF($Z180="",IF($G180="","",$D180*$W180*$K$1),VLOOKUP($Z180,Ref!$AE:$AG,2,0)*$Q180*$K$1*(1-$H$4/100))</f>
        <v/>
      </c>
      <c r="G180" s="86"/>
      <c r="H180" s="86"/>
      <c r="I180" s="87">
        <f>SUMIF(pricelist!$W:$W,'подбор радиатора TESI'!$AA180,pricelist!$J:$J)</f>
        <v>0</v>
      </c>
      <c r="J180" s="88"/>
      <c r="K180" s="87">
        <f t="shared" si="20"/>
        <v>0</v>
      </c>
      <c r="L180" s="86"/>
      <c r="M180" s="89" t="str">
        <f>IF($L180="","",VLOOKUP($L180,Ref!$D:$J,7,0))</f>
        <v/>
      </c>
      <c r="N180" s="90">
        <f>SUMIF(Ref!$D:$D,'подбор радиатора TESI'!$L:$L,Ref!$E:$E)</f>
        <v>0</v>
      </c>
      <c r="O180" s="86"/>
      <c r="P180" s="90">
        <f>SUMIF(Ref!$F:$F,'подбор радиатора TESI'!$O:$O,Ref!$G:$G)</f>
        <v>0</v>
      </c>
      <c r="Q180" s="88"/>
      <c r="R180" s="90">
        <f>SUMIF(pricelist!$W:$W,'подбор радиатора TESI'!$AA:$AA,pricelist!$K:$K)*$J180</f>
        <v>0</v>
      </c>
      <c r="S180" s="90">
        <f ca="1">SUMIF(pricelist!$W:$W,$AA:$AA,INDIRECT($S$12&amp;$S$14))*$J180</f>
        <v>0</v>
      </c>
      <c r="T180" s="92">
        <f t="shared" si="17"/>
        <v>0</v>
      </c>
      <c r="U180" s="86"/>
      <c r="V180" s="90">
        <f>SUMIF(Ref!$H:$H,'подбор радиатора TESI'!$U:$U,Ref!$I:$I)</f>
        <v>0</v>
      </c>
      <c r="W180" s="90">
        <f>(($N180*SUMIF(pricelist!$W:$W,'подбор радиатора TESI'!$AA:$AA,pricelist!$S:$S)*$J180)+$P180+IF($U180="радиусный",$V180*$J180,$V180)+IF($J180&gt;$AC180,31*1.13,0))*(1-$H$4/100)</f>
        <v>0</v>
      </c>
      <c r="X180" s="93"/>
      <c r="Y180" s="94"/>
      <c r="Z180" s="91"/>
      <c r="AA180" s="95" t="str">
        <f t="shared" ref="AA180:AB198" si="22">LEFT($G180,1)&amp;"/"&amp;$H180</f>
        <v>/</v>
      </c>
      <c r="AB180" s="95" t="str">
        <f t="shared" si="22"/>
        <v>/</v>
      </c>
      <c r="AC180" s="95">
        <f>SUMIF(Ref!$R:$R,'подбор радиатора TESI'!$AB:$AB,Ref!$Q:$Q)</f>
        <v>0</v>
      </c>
      <c r="AD180" s="95">
        <f t="shared" si="21"/>
        <v>1</v>
      </c>
      <c r="AE180" s="96"/>
      <c r="AF180" s="97"/>
    </row>
    <row r="181" spans="1:32" s="85" customFormat="1" ht="16.5">
      <c r="A181" s="82" t="str">
        <f t="shared" si="18"/>
        <v/>
      </c>
      <c r="B181" s="83" t="str">
        <f>IF($Z181="",IF($G181="","","RR"&amp;LEFT($G181,1)&amp;$H181&amp;IF($J181&lt;=9,"0"&amp;$J181,$J181)&amp;$L181&amp;"A4"&amp;LEFT($O181,2)&amp;"N"),VLOOKUP($Z181,Ref!$AE:$AG,3,0)&amp;$L181)</f>
        <v/>
      </c>
      <c r="C181" s="83" t="str">
        <f t="shared" si="19"/>
        <v/>
      </c>
      <c r="D181" s="82" t="str">
        <f t="shared" si="16"/>
        <v/>
      </c>
      <c r="E181" s="84" t="str">
        <f>IF($Z181="",IF($G181="","",$D181*$W181*$K$1),VLOOKUP($Z181,Ref!$AE:$AG,2,0)*$Q181*$K$1*(1-$H$4/100))</f>
        <v/>
      </c>
      <c r="G181" s="86"/>
      <c r="H181" s="86"/>
      <c r="I181" s="87">
        <f>SUMIF(pricelist!$W:$W,'подбор радиатора TESI'!$AA181,pricelist!$J:$J)</f>
        <v>0</v>
      </c>
      <c r="J181" s="88"/>
      <c r="K181" s="87">
        <f t="shared" si="20"/>
        <v>0</v>
      </c>
      <c r="L181" s="86"/>
      <c r="M181" s="89" t="str">
        <f>IF($L181="","",VLOOKUP($L181,Ref!$D:$J,7,0))</f>
        <v/>
      </c>
      <c r="N181" s="90">
        <f>SUMIF(Ref!$D:$D,'подбор радиатора TESI'!$L:$L,Ref!$E:$E)</f>
        <v>0</v>
      </c>
      <c r="O181" s="86"/>
      <c r="P181" s="90">
        <f>SUMIF(Ref!$F:$F,'подбор радиатора TESI'!$O:$O,Ref!$G:$G)</f>
        <v>0</v>
      </c>
      <c r="Q181" s="88"/>
      <c r="R181" s="90">
        <f>SUMIF(pricelist!$W:$W,'подбор радиатора TESI'!$AA:$AA,pricelist!$K:$K)*$J181</f>
        <v>0</v>
      </c>
      <c r="S181" s="90">
        <f ca="1">SUMIF(pricelist!$W:$W,$AA:$AA,INDIRECT($S$12&amp;$S$14))*$J181</f>
        <v>0</v>
      </c>
      <c r="T181" s="92">
        <f t="shared" si="17"/>
        <v>0</v>
      </c>
      <c r="U181" s="86"/>
      <c r="V181" s="90">
        <f>SUMIF(Ref!$H:$H,'подбор радиатора TESI'!$U:$U,Ref!$I:$I)</f>
        <v>0</v>
      </c>
      <c r="W181" s="90">
        <f>(($N181*SUMIF(pricelist!$W:$W,'подбор радиатора TESI'!$AA:$AA,pricelist!$S:$S)*$J181)+$P181+IF($U181="радиусный",$V181*$J181,$V181)+IF($J181&gt;$AC181,31*1.13,0))*(1-$H$4/100)</f>
        <v>0</v>
      </c>
      <c r="X181" s="93"/>
      <c r="Y181" s="94"/>
      <c r="Z181" s="91"/>
      <c r="AA181" s="95" t="str">
        <f t="shared" si="22"/>
        <v>/</v>
      </c>
      <c r="AB181" s="95" t="str">
        <f t="shared" si="22"/>
        <v>/</v>
      </c>
      <c r="AC181" s="95">
        <f>SUMIF(Ref!$R:$R,'подбор радиатора TESI'!$AB:$AB,Ref!$Q:$Q)</f>
        <v>0</v>
      </c>
      <c r="AD181" s="95">
        <f t="shared" si="21"/>
        <v>1</v>
      </c>
      <c r="AE181" s="96"/>
      <c r="AF181" s="97"/>
    </row>
    <row r="182" spans="1:32" s="85" customFormat="1" ht="16.5">
      <c r="A182" s="82" t="str">
        <f t="shared" si="18"/>
        <v/>
      </c>
      <c r="B182" s="83" t="str">
        <f>IF($Z182="",IF($G182="","","RR"&amp;LEFT($G182,1)&amp;$H182&amp;IF($J182&lt;=9,"0"&amp;$J182,$J182)&amp;$L182&amp;"A4"&amp;LEFT($O182,2)&amp;"N"),VLOOKUP($Z182,Ref!$AE:$AG,3,0)&amp;$L182)</f>
        <v/>
      </c>
      <c r="C182" s="83" t="str">
        <f t="shared" si="19"/>
        <v/>
      </c>
      <c r="D182" s="82" t="str">
        <f t="shared" si="16"/>
        <v/>
      </c>
      <c r="E182" s="84" t="str">
        <f>IF($Z182="",IF($G182="","",$D182*$W182*$K$1),VLOOKUP($Z182,Ref!$AE:$AG,2,0)*$Q182*$K$1*(1-$H$4/100))</f>
        <v/>
      </c>
      <c r="G182" s="86"/>
      <c r="H182" s="86"/>
      <c r="I182" s="87">
        <f>SUMIF(pricelist!$W:$W,'подбор радиатора TESI'!$AA182,pricelist!$J:$J)</f>
        <v>0</v>
      </c>
      <c r="J182" s="88"/>
      <c r="K182" s="87">
        <f t="shared" si="20"/>
        <v>0</v>
      </c>
      <c r="L182" s="86"/>
      <c r="M182" s="89" t="str">
        <f>IF($L182="","",VLOOKUP($L182,Ref!$D:$J,7,0))</f>
        <v/>
      </c>
      <c r="N182" s="90">
        <f>SUMIF(Ref!$D:$D,'подбор радиатора TESI'!$L:$L,Ref!$E:$E)</f>
        <v>0</v>
      </c>
      <c r="O182" s="86"/>
      <c r="P182" s="90">
        <f>SUMIF(Ref!$F:$F,'подбор радиатора TESI'!$O:$O,Ref!$G:$G)</f>
        <v>0</v>
      </c>
      <c r="Q182" s="88"/>
      <c r="R182" s="90">
        <f>SUMIF(pricelist!$W:$W,'подбор радиатора TESI'!$AA:$AA,pricelist!$K:$K)*$J182</f>
        <v>0</v>
      </c>
      <c r="S182" s="90">
        <f ca="1">SUMIF(pricelist!$W:$W,$AA:$AA,INDIRECT($S$12&amp;$S$14))*$J182</f>
        <v>0</v>
      </c>
      <c r="T182" s="92">
        <f t="shared" si="17"/>
        <v>0</v>
      </c>
      <c r="U182" s="86"/>
      <c r="V182" s="90">
        <f>SUMIF(Ref!$H:$H,'подбор радиатора TESI'!$U:$U,Ref!$I:$I)</f>
        <v>0</v>
      </c>
      <c r="W182" s="90">
        <f>(($N182*SUMIF(pricelist!$W:$W,'подбор радиатора TESI'!$AA:$AA,pricelist!$S:$S)*$J182)+$P182+IF($U182="радиусный",$V182*$J182,$V182)+IF($J182&gt;$AC182,31*1.13,0))*(1-$H$4/100)</f>
        <v>0</v>
      </c>
      <c r="X182" s="93"/>
      <c r="Y182" s="94"/>
      <c r="Z182" s="91"/>
      <c r="AA182" s="95" t="str">
        <f t="shared" si="22"/>
        <v>/</v>
      </c>
      <c r="AB182" s="95" t="str">
        <f t="shared" si="22"/>
        <v>/</v>
      </c>
      <c r="AC182" s="95">
        <f>SUMIF(Ref!$R:$R,'подбор радиатора TESI'!$AB:$AB,Ref!$Q:$Q)</f>
        <v>0</v>
      </c>
      <c r="AD182" s="95">
        <f t="shared" si="21"/>
        <v>1</v>
      </c>
      <c r="AE182" s="96"/>
      <c r="AF182" s="97"/>
    </row>
    <row r="183" spans="1:32" s="85" customFormat="1" ht="16.5">
      <c r="A183" s="82" t="str">
        <f t="shared" si="18"/>
        <v/>
      </c>
      <c r="B183" s="83" t="str">
        <f>IF($Z183="",IF($G183="","","RR"&amp;LEFT($G183,1)&amp;$H183&amp;IF($J183&lt;=9,"0"&amp;$J183,$J183)&amp;$L183&amp;"A4"&amp;LEFT($O183,2)&amp;"N"),VLOOKUP($Z183,Ref!$AE:$AG,3,0)&amp;$L183)</f>
        <v/>
      </c>
      <c r="C183" s="83" t="str">
        <f t="shared" si="19"/>
        <v/>
      </c>
      <c r="D183" s="82" t="str">
        <f t="shared" si="16"/>
        <v/>
      </c>
      <c r="E183" s="84" t="str">
        <f>IF($Z183="",IF($G183="","",$D183*$W183*$K$1),VLOOKUP($Z183,Ref!$AE:$AG,2,0)*$Q183*$K$1*(1-$H$4/100))</f>
        <v/>
      </c>
      <c r="G183" s="86"/>
      <c r="H183" s="86"/>
      <c r="I183" s="87">
        <f>SUMIF(pricelist!$W:$W,'подбор радиатора TESI'!$AA183,pricelist!$J:$J)</f>
        <v>0</v>
      </c>
      <c r="J183" s="88"/>
      <c r="K183" s="87">
        <f t="shared" si="20"/>
        <v>0</v>
      </c>
      <c r="L183" s="86"/>
      <c r="M183" s="89" t="str">
        <f>IF($L183="","",VLOOKUP($L183,Ref!$D:$J,7,0))</f>
        <v/>
      </c>
      <c r="N183" s="90">
        <f>SUMIF(Ref!$D:$D,'подбор радиатора TESI'!$L:$L,Ref!$E:$E)</f>
        <v>0</v>
      </c>
      <c r="O183" s="86"/>
      <c r="P183" s="90">
        <f>SUMIF(Ref!$F:$F,'подбор радиатора TESI'!$O:$O,Ref!$G:$G)</f>
        <v>0</v>
      </c>
      <c r="Q183" s="88"/>
      <c r="R183" s="90">
        <f>SUMIF(pricelist!$W:$W,'подбор радиатора TESI'!$AA:$AA,pricelist!$K:$K)*$J183</f>
        <v>0</v>
      </c>
      <c r="S183" s="90">
        <f ca="1">SUMIF(pricelist!$W:$W,$AA:$AA,INDIRECT($S$12&amp;$S$14))*$J183</f>
        <v>0</v>
      </c>
      <c r="T183" s="92">
        <f t="shared" si="17"/>
        <v>0</v>
      </c>
      <c r="U183" s="86"/>
      <c r="V183" s="90">
        <f>SUMIF(Ref!$H:$H,'подбор радиатора TESI'!$U:$U,Ref!$I:$I)</f>
        <v>0</v>
      </c>
      <c r="W183" s="90">
        <f>(($N183*SUMIF(pricelist!$W:$W,'подбор радиатора TESI'!$AA:$AA,pricelist!$S:$S)*$J183)+$P183+IF($U183="радиусный",$V183*$J183,$V183)+IF($J183&gt;$AC183,31*1.13,0))*(1-$H$4/100)</f>
        <v>0</v>
      </c>
      <c r="X183" s="93"/>
      <c r="Y183" s="94"/>
      <c r="Z183" s="91"/>
      <c r="AA183" s="95" t="str">
        <f t="shared" si="22"/>
        <v>/</v>
      </c>
      <c r="AB183" s="95" t="str">
        <f t="shared" si="22"/>
        <v>/</v>
      </c>
      <c r="AC183" s="95">
        <f>SUMIF(Ref!$R:$R,'подбор радиатора TESI'!$AB:$AB,Ref!$Q:$Q)</f>
        <v>0</v>
      </c>
      <c r="AD183" s="95">
        <f t="shared" si="21"/>
        <v>1</v>
      </c>
      <c r="AE183" s="96"/>
      <c r="AF183" s="97"/>
    </row>
    <row r="184" spans="1:32" s="85" customFormat="1" ht="16.5">
      <c r="A184" s="82" t="str">
        <f t="shared" si="18"/>
        <v/>
      </c>
      <c r="B184" s="83" t="str">
        <f>IF($Z184="",IF($G184="","","RR"&amp;LEFT($G184,1)&amp;$H184&amp;IF($J184&lt;=9,"0"&amp;$J184,$J184)&amp;$L184&amp;"A4"&amp;LEFT($O184,2)&amp;"N"),VLOOKUP($Z184,Ref!$AE:$AG,3,0)&amp;$L184)</f>
        <v/>
      </c>
      <c r="C184" s="83" t="str">
        <f t="shared" si="19"/>
        <v/>
      </c>
      <c r="D184" s="82" t="str">
        <f t="shared" si="16"/>
        <v/>
      </c>
      <c r="E184" s="84" t="str">
        <f>IF($Z184="",IF($G184="","",$D184*$W184*$K$1),VLOOKUP($Z184,Ref!$AE:$AG,2,0)*$Q184*$K$1*(1-$H$4/100))</f>
        <v/>
      </c>
      <c r="G184" s="86"/>
      <c r="H184" s="86"/>
      <c r="I184" s="87">
        <f>SUMIF(pricelist!$W:$W,'подбор радиатора TESI'!$AA184,pricelist!$J:$J)</f>
        <v>0</v>
      </c>
      <c r="J184" s="88"/>
      <c r="K184" s="87">
        <f t="shared" si="20"/>
        <v>0</v>
      </c>
      <c r="L184" s="86"/>
      <c r="M184" s="89" t="str">
        <f>IF($L184="","",VLOOKUP($L184,Ref!$D:$J,7,0))</f>
        <v/>
      </c>
      <c r="N184" s="90">
        <f>SUMIF(Ref!$D:$D,'подбор радиатора TESI'!$L:$L,Ref!$E:$E)</f>
        <v>0</v>
      </c>
      <c r="O184" s="86"/>
      <c r="P184" s="90">
        <f>SUMIF(Ref!$F:$F,'подбор радиатора TESI'!$O:$O,Ref!$G:$G)</f>
        <v>0</v>
      </c>
      <c r="Q184" s="88"/>
      <c r="R184" s="90">
        <f>SUMIF(pricelist!$W:$W,'подбор радиатора TESI'!$AA:$AA,pricelist!$K:$K)*$J184</f>
        <v>0</v>
      </c>
      <c r="S184" s="90">
        <f ca="1">SUMIF(pricelist!$W:$W,$AA:$AA,INDIRECT($S$12&amp;$S$14))*$J184</f>
        <v>0</v>
      </c>
      <c r="T184" s="92">
        <f t="shared" si="17"/>
        <v>0</v>
      </c>
      <c r="U184" s="86"/>
      <c r="V184" s="90">
        <f>SUMIF(Ref!$H:$H,'подбор радиатора TESI'!$U:$U,Ref!$I:$I)</f>
        <v>0</v>
      </c>
      <c r="W184" s="90">
        <f>(($N184*SUMIF(pricelist!$W:$W,'подбор радиатора TESI'!$AA:$AA,pricelist!$S:$S)*$J184)+$P184+IF($U184="радиусный",$V184*$J184,$V184)+IF($J184&gt;$AC184,31*1.13,0))*(1-$H$4/100)</f>
        <v>0</v>
      </c>
      <c r="X184" s="93"/>
      <c r="Y184" s="94"/>
      <c r="Z184" s="91"/>
      <c r="AA184" s="95" t="str">
        <f t="shared" si="22"/>
        <v>/</v>
      </c>
      <c r="AB184" s="95" t="str">
        <f t="shared" si="22"/>
        <v>/</v>
      </c>
      <c r="AC184" s="95">
        <f>SUMIF(Ref!$R:$R,'подбор радиатора TESI'!$AB:$AB,Ref!$Q:$Q)</f>
        <v>0</v>
      </c>
      <c r="AD184" s="95">
        <f t="shared" si="21"/>
        <v>1</v>
      </c>
      <c r="AE184" s="96"/>
      <c r="AF184" s="97"/>
    </row>
    <row r="185" spans="1:32" s="85" customFormat="1" ht="16.5">
      <c r="A185" s="82" t="str">
        <f t="shared" si="18"/>
        <v/>
      </c>
      <c r="B185" s="83" t="str">
        <f>IF($Z185="",IF($G185="","","RR"&amp;LEFT($G185,1)&amp;$H185&amp;IF($J185&lt;=9,"0"&amp;$J185,$J185)&amp;$L185&amp;"A4"&amp;LEFT($O185,2)&amp;"N"),VLOOKUP($Z185,Ref!$AE:$AG,3,0)&amp;$L185)</f>
        <v/>
      </c>
      <c r="C185" s="83" t="str">
        <f t="shared" si="19"/>
        <v/>
      </c>
      <c r="D185" s="82" t="str">
        <f t="shared" si="16"/>
        <v/>
      </c>
      <c r="E185" s="84" t="str">
        <f>IF($Z185="",IF($G185="","",$D185*$W185*$K$1),VLOOKUP($Z185,Ref!$AE:$AG,2,0)*$Q185*$K$1*(1-$H$4/100))</f>
        <v/>
      </c>
      <c r="G185" s="86"/>
      <c r="H185" s="86"/>
      <c r="I185" s="87">
        <f>SUMIF(pricelist!$W:$W,'подбор радиатора TESI'!$AA185,pricelist!$J:$J)</f>
        <v>0</v>
      </c>
      <c r="J185" s="88"/>
      <c r="K185" s="87">
        <f t="shared" si="20"/>
        <v>0</v>
      </c>
      <c r="L185" s="86"/>
      <c r="M185" s="89" t="str">
        <f>IF($L185="","",VLOOKUP($L185,Ref!$D:$J,7,0))</f>
        <v/>
      </c>
      <c r="N185" s="90">
        <f>SUMIF(Ref!$D:$D,'подбор радиатора TESI'!$L:$L,Ref!$E:$E)</f>
        <v>0</v>
      </c>
      <c r="O185" s="86"/>
      <c r="P185" s="90">
        <f>SUMIF(Ref!$F:$F,'подбор радиатора TESI'!$O:$O,Ref!$G:$G)</f>
        <v>0</v>
      </c>
      <c r="Q185" s="88"/>
      <c r="R185" s="90">
        <f>SUMIF(pricelist!$W:$W,'подбор радиатора TESI'!$AA:$AA,pricelist!$K:$K)*$J185</f>
        <v>0</v>
      </c>
      <c r="S185" s="90">
        <f ca="1">SUMIF(pricelist!$W:$W,$AA:$AA,INDIRECT($S$12&amp;$S$14))*$J185</f>
        <v>0</v>
      </c>
      <c r="T185" s="92">
        <f t="shared" si="17"/>
        <v>0</v>
      </c>
      <c r="U185" s="86"/>
      <c r="V185" s="90">
        <f>SUMIF(Ref!$H:$H,'подбор радиатора TESI'!$U:$U,Ref!$I:$I)</f>
        <v>0</v>
      </c>
      <c r="W185" s="90">
        <f>(($N185*SUMIF(pricelist!$W:$W,'подбор радиатора TESI'!$AA:$AA,pricelist!$S:$S)*$J185)+$P185+IF($U185="радиусный",$V185*$J185,$V185)+IF($J185&gt;$AC185,31*1.13,0))*(1-$H$4/100)</f>
        <v>0</v>
      </c>
      <c r="X185" s="93"/>
      <c r="Y185" s="94"/>
      <c r="Z185" s="91"/>
      <c r="AA185" s="95" t="str">
        <f t="shared" si="22"/>
        <v>/</v>
      </c>
      <c r="AB185" s="95" t="str">
        <f t="shared" si="22"/>
        <v>/</v>
      </c>
      <c r="AC185" s="95">
        <f>SUMIF(Ref!$R:$R,'подбор радиатора TESI'!$AB:$AB,Ref!$Q:$Q)</f>
        <v>0</v>
      </c>
      <c r="AD185" s="95">
        <f t="shared" si="21"/>
        <v>1</v>
      </c>
      <c r="AE185" s="96"/>
      <c r="AF185" s="97"/>
    </row>
    <row r="186" spans="1:32" s="85" customFormat="1" ht="16.5">
      <c r="A186" s="82" t="str">
        <f t="shared" si="18"/>
        <v/>
      </c>
      <c r="B186" s="83" t="str">
        <f>IF($Z186="",IF($G186="","","RR"&amp;LEFT($G186,1)&amp;$H186&amp;IF($J186&lt;=9,"0"&amp;$J186,$J186)&amp;$L186&amp;"A4"&amp;LEFT($O186,2)&amp;"N"),VLOOKUP($Z186,Ref!$AE:$AG,3,0)&amp;$L186)</f>
        <v/>
      </c>
      <c r="C186" s="83" t="str">
        <f t="shared" si="19"/>
        <v/>
      </c>
      <c r="D186" s="82" t="str">
        <f t="shared" si="16"/>
        <v/>
      </c>
      <c r="E186" s="84" t="str">
        <f>IF($Z186="",IF($G186="","",$D186*$W186*$K$1),VLOOKUP($Z186,Ref!$AE:$AG,2,0)*$Q186*$K$1*(1-$H$4/100))</f>
        <v/>
      </c>
      <c r="G186" s="86"/>
      <c r="H186" s="86"/>
      <c r="I186" s="87">
        <f>SUMIF(pricelist!$W:$W,'подбор радиатора TESI'!$AA186,pricelist!$J:$J)</f>
        <v>0</v>
      </c>
      <c r="J186" s="88"/>
      <c r="K186" s="87">
        <f t="shared" si="20"/>
        <v>0</v>
      </c>
      <c r="L186" s="86"/>
      <c r="M186" s="89" t="str">
        <f>IF($L186="","",VLOOKUP($L186,Ref!$D:$J,7,0))</f>
        <v/>
      </c>
      <c r="N186" s="90">
        <f>SUMIF(Ref!$D:$D,'подбор радиатора TESI'!$L:$L,Ref!$E:$E)</f>
        <v>0</v>
      </c>
      <c r="O186" s="86"/>
      <c r="P186" s="90">
        <f>SUMIF(Ref!$F:$F,'подбор радиатора TESI'!$O:$O,Ref!$G:$G)</f>
        <v>0</v>
      </c>
      <c r="Q186" s="88"/>
      <c r="R186" s="90">
        <f>SUMIF(pricelist!$W:$W,'подбор радиатора TESI'!$AA:$AA,pricelist!$K:$K)*$J186</f>
        <v>0</v>
      </c>
      <c r="S186" s="90">
        <f ca="1">SUMIF(pricelist!$W:$W,$AA:$AA,INDIRECT($S$12&amp;$S$14))*$J186</f>
        <v>0</v>
      </c>
      <c r="T186" s="92">
        <f t="shared" si="17"/>
        <v>0</v>
      </c>
      <c r="U186" s="86"/>
      <c r="V186" s="90">
        <f>SUMIF(Ref!$H:$H,'подбор радиатора TESI'!$U:$U,Ref!$I:$I)</f>
        <v>0</v>
      </c>
      <c r="W186" s="90">
        <f>(($N186*SUMIF(pricelist!$W:$W,'подбор радиатора TESI'!$AA:$AA,pricelist!$S:$S)*$J186)+$P186+IF($U186="радиусный",$V186*$J186,$V186)+IF($J186&gt;$AC186,31*1.13,0))*(1-$H$4/100)</f>
        <v>0</v>
      </c>
      <c r="X186" s="93"/>
      <c r="Y186" s="94"/>
      <c r="Z186" s="91"/>
      <c r="AA186" s="95" t="str">
        <f t="shared" si="22"/>
        <v>/</v>
      </c>
      <c r="AB186" s="95" t="str">
        <f t="shared" si="22"/>
        <v>/</v>
      </c>
      <c r="AC186" s="95">
        <f>SUMIF(Ref!$R:$R,'подбор радиатора TESI'!$AB:$AB,Ref!$Q:$Q)</f>
        <v>0</v>
      </c>
      <c r="AD186" s="95">
        <f t="shared" si="21"/>
        <v>1</v>
      </c>
      <c r="AE186" s="96"/>
      <c r="AF186" s="97"/>
    </row>
    <row r="187" spans="1:32" s="85" customFormat="1" ht="16.5">
      <c r="A187" s="82" t="str">
        <f t="shared" si="18"/>
        <v/>
      </c>
      <c r="B187" s="83" t="str">
        <f>IF($Z187="",IF($G187="","","RR"&amp;LEFT($G187,1)&amp;$H187&amp;IF($J187&lt;=9,"0"&amp;$J187,$J187)&amp;$L187&amp;"A4"&amp;LEFT($O187,2)&amp;"N"),VLOOKUP($Z187,Ref!$AE:$AG,3,0)&amp;$L187)</f>
        <v/>
      </c>
      <c r="C187" s="83" t="str">
        <f t="shared" si="19"/>
        <v/>
      </c>
      <c r="D187" s="82" t="str">
        <f t="shared" si="16"/>
        <v/>
      </c>
      <c r="E187" s="84" t="str">
        <f>IF($Z187="",IF($G187="","",$D187*$W187*$K$1),VLOOKUP($Z187,Ref!$AE:$AG,2,0)*$Q187*$K$1*(1-$H$4/100))</f>
        <v/>
      </c>
      <c r="G187" s="86"/>
      <c r="H187" s="86"/>
      <c r="I187" s="87">
        <f>SUMIF(pricelist!$W:$W,'подбор радиатора TESI'!$AA187,pricelist!$J:$J)</f>
        <v>0</v>
      </c>
      <c r="J187" s="88"/>
      <c r="K187" s="87">
        <f t="shared" si="20"/>
        <v>0</v>
      </c>
      <c r="L187" s="86"/>
      <c r="M187" s="89" t="str">
        <f>IF($L187="","",VLOOKUP($L187,Ref!$D:$J,7,0))</f>
        <v/>
      </c>
      <c r="N187" s="90">
        <f>SUMIF(Ref!$D:$D,'подбор радиатора TESI'!$L:$L,Ref!$E:$E)</f>
        <v>0</v>
      </c>
      <c r="O187" s="86"/>
      <c r="P187" s="90">
        <f>SUMIF(Ref!$F:$F,'подбор радиатора TESI'!$O:$O,Ref!$G:$G)</f>
        <v>0</v>
      </c>
      <c r="Q187" s="88"/>
      <c r="R187" s="90">
        <f>SUMIF(pricelist!$W:$W,'подбор радиатора TESI'!$AA:$AA,pricelist!$K:$K)*$J187</f>
        <v>0</v>
      </c>
      <c r="S187" s="90">
        <f ca="1">SUMIF(pricelist!$W:$W,$AA:$AA,INDIRECT($S$12&amp;$S$14))*$J187</f>
        <v>0</v>
      </c>
      <c r="T187" s="92">
        <f t="shared" si="17"/>
        <v>0</v>
      </c>
      <c r="U187" s="86"/>
      <c r="V187" s="90">
        <f>SUMIF(Ref!$H:$H,'подбор радиатора TESI'!$U:$U,Ref!$I:$I)</f>
        <v>0</v>
      </c>
      <c r="W187" s="90">
        <f>(($N187*SUMIF(pricelist!$W:$W,'подбор радиатора TESI'!$AA:$AA,pricelist!$S:$S)*$J187)+$P187+IF($U187="радиусный",$V187*$J187,$V187)+IF($J187&gt;$AC187,31*1.13,0))*(1-$H$4/100)</f>
        <v>0</v>
      </c>
      <c r="X187" s="93"/>
      <c r="Y187" s="94"/>
      <c r="Z187" s="91"/>
      <c r="AA187" s="95" t="str">
        <f t="shared" si="22"/>
        <v>/</v>
      </c>
      <c r="AB187" s="95" t="str">
        <f t="shared" si="22"/>
        <v>/</v>
      </c>
      <c r="AC187" s="95">
        <f>SUMIF(Ref!$R:$R,'подбор радиатора TESI'!$AB:$AB,Ref!$Q:$Q)</f>
        <v>0</v>
      </c>
      <c r="AD187" s="95">
        <f t="shared" si="21"/>
        <v>1</v>
      </c>
      <c r="AE187" s="96"/>
      <c r="AF187" s="97"/>
    </row>
    <row r="188" spans="1:32" s="85" customFormat="1" ht="16.5">
      <c r="A188" s="82" t="str">
        <f t="shared" si="18"/>
        <v/>
      </c>
      <c r="B188" s="83" t="str">
        <f>IF($Z188="",IF($G188="","","RR"&amp;LEFT($G188,1)&amp;$H188&amp;IF($J188&lt;=9,"0"&amp;$J188,$J188)&amp;$L188&amp;"A4"&amp;LEFT($O188,2)&amp;"N"),VLOOKUP($Z188,Ref!$AE:$AG,3,0)&amp;$L188)</f>
        <v/>
      </c>
      <c r="C188" s="83" t="str">
        <f t="shared" si="19"/>
        <v/>
      </c>
      <c r="D188" s="82" t="str">
        <f t="shared" si="16"/>
        <v/>
      </c>
      <c r="E188" s="84" t="str">
        <f>IF($Z188="",IF($G188="","",$D188*$W188*$K$1),VLOOKUP($Z188,Ref!$AE:$AG,2,0)*$Q188*$K$1*(1-$H$4/100))</f>
        <v/>
      </c>
      <c r="G188" s="86"/>
      <c r="H188" s="86"/>
      <c r="I188" s="87">
        <f>SUMIF(pricelist!$W:$W,'подбор радиатора TESI'!$AA188,pricelist!$J:$J)</f>
        <v>0</v>
      </c>
      <c r="J188" s="88"/>
      <c r="K188" s="87">
        <f t="shared" si="20"/>
        <v>0</v>
      </c>
      <c r="L188" s="86"/>
      <c r="M188" s="89" t="str">
        <f>IF($L188="","",VLOOKUP($L188,Ref!$D:$J,7,0))</f>
        <v/>
      </c>
      <c r="N188" s="90">
        <f>SUMIF(Ref!$D:$D,'подбор радиатора TESI'!$L:$L,Ref!$E:$E)</f>
        <v>0</v>
      </c>
      <c r="O188" s="86"/>
      <c r="P188" s="90">
        <f>SUMIF(Ref!$F:$F,'подбор радиатора TESI'!$O:$O,Ref!$G:$G)</f>
        <v>0</v>
      </c>
      <c r="Q188" s="88"/>
      <c r="R188" s="90">
        <f>SUMIF(pricelist!$W:$W,'подбор радиатора TESI'!$AA:$AA,pricelist!$K:$K)*$J188</f>
        <v>0</v>
      </c>
      <c r="S188" s="90">
        <f ca="1">SUMIF(pricelist!$W:$W,$AA:$AA,INDIRECT($S$12&amp;$S$14))*$J188</f>
        <v>0</v>
      </c>
      <c r="T188" s="92">
        <f t="shared" si="17"/>
        <v>0</v>
      </c>
      <c r="U188" s="86"/>
      <c r="V188" s="90">
        <f>SUMIF(Ref!$H:$H,'подбор радиатора TESI'!$U:$U,Ref!$I:$I)</f>
        <v>0</v>
      </c>
      <c r="W188" s="90">
        <f>(($N188*SUMIF(pricelist!$W:$W,'подбор радиатора TESI'!$AA:$AA,pricelist!$S:$S)*$J188)+$P188+IF($U188="радиусный",$V188*$J188,$V188)+IF($J188&gt;$AC188,31*1.13,0))*(1-$H$4/100)</f>
        <v>0</v>
      </c>
      <c r="X188" s="93"/>
      <c r="Y188" s="94"/>
      <c r="Z188" s="91"/>
      <c r="AA188" s="95" t="str">
        <f t="shared" si="22"/>
        <v>/</v>
      </c>
      <c r="AB188" s="95" t="str">
        <f t="shared" si="22"/>
        <v>/</v>
      </c>
      <c r="AC188" s="95">
        <f>SUMIF(Ref!$R:$R,'подбор радиатора TESI'!$AB:$AB,Ref!$Q:$Q)</f>
        <v>0</v>
      </c>
      <c r="AD188" s="95">
        <f t="shared" si="21"/>
        <v>1</v>
      </c>
      <c r="AE188" s="96"/>
      <c r="AF188" s="97"/>
    </row>
    <row r="189" spans="1:32" s="85" customFormat="1" ht="16.5">
      <c r="A189" s="82" t="str">
        <f t="shared" si="18"/>
        <v/>
      </c>
      <c r="B189" s="83" t="str">
        <f>IF($Z189="",IF($G189="","","RR"&amp;LEFT($G189,1)&amp;$H189&amp;IF($J189&lt;=9,"0"&amp;$J189,$J189)&amp;$L189&amp;"A4"&amp;LEFT($O189,2)&amp;"N"),VLOOKUP($Z189,Ref!$AE:$AG,3,0)&amp;$L189)</f>
        <v/>
      </c>
      <c r="C189" s="83" t="str">
        <f t="shared" si="19"/>
        <v/>
      </c>
      <c r="D189" s="82" t="str">
        <f t="shared" si="16"/>
        <v/>
      </c>
      <c r="E189" s="84" t="str">
        <f>IF($Z189="",IF($G189="","",$D189*$W189*$K$1),VLOOKUP($Z189,Ref!$AE:$AG,2,0)*$Q189*$K$1*(1-$H$4/100))</f>
        <v/>
      </c>
      <c r="G189" s="86"/>
      <c r="H189" s="86"/>
      <c r="I189" s="87">
        <f>SUMIF(pricelist!$W:$W,'подбор радиатора TESI'!$AA189,pricelist!$J:$J)</f>
        <v>0</v>
      </c>
      <c r="J189" s="88"/>
      <c r="K189" s="87">
        <f t="shared" si="20"/>
        <v>0</v>
      </c>
      <c r="L189" s="86"/>
      <c r="M189" s="89" t="str">
        <f>IF($L189="","",VLOOKUP($L189,Ref!$D:$J,7,0))</f>
        <v/>
      </c>
      <c r="N189" s="90">
        <f>SUMIF(Ref!$D:$D,'подбор радиатора TESI'!$L:$L,Ref!$E:$E)</f>
        <v>0</v>
      </c>
      <c r="O189" s="86"/>
      <c r="P189" s="90">
        <f>SUMIF(Ref!$F:$F,'подбор радиатора TESI'!$O:$O,Ref!$G:$G)</f>
        <v>0</v>
      </c>
      <c r="Q189" s="88"/>
      <c r="R189" s="90">
        <f>SUMIF(pricelist!$W:$W,'подбор радиатора TESI'!$AA:$AA,pricelist!$K:$K)*$J189</f>
        <v>0</v>
      </c>
      <c r="S189" s="90">
        <f ca="1">SUMIF(pricelist!$W:$W,$AA:$AA,INDIRECT($S$12&amp;$S$14))*$J189</f>
        <v>0</v>
      </c>
      <c r="T189" s="92">
        <f t="shared" si="17"/>
        <v>0</v>
      </c>
      <c r="U189" s="86"/>
      <c r="V189" s="90">
        <f>SUMIF(Ref!$H:$H,'подбор радиатора TESI'!$U:$U,Ref!$I:$I)</f>
        <v>0</v>
      </c>
      <c r="W189" s="90">
        <f>(($N189*SUMIF(pricelist!$W:$W,'подбор радиатора TESI'!$AA:$AA,pricelist!$S:$S)*$J189)+$P189+IF($U189="радиусный",$V189*$J189,$V189)+IF($J189&gt;$AC189,31*1.13,0))*(1-$H$4/100)</f>
        <v>0</v>
      </c>
      <c r="X189" s="93"/>
      <c r="Y189" s="94"/>
      <c r="Z189" s="91"/>
      <c r="AA189" s="95" t="str">
        <f t="shared" si="22"/>
        <v>/</v>
      </c>
      <c r="AB189" s="95" t="str">
        <f t="shared" si="22"/>
        <v>/</v>
      </c>
      <c r="AC189" s="95">
        <f>SUMIF(Ref!$R:$R,'подбор радиатора TESI'!$AB:$AB,Ref!$Q:$Q)</f>
        <v>0</v>
      </c>
      <c r="AD189" s="95">
        <f t="shared" si="21"/>
        <v>1</v>
      </c>
      <c r="AE189" s="96"/>
      <c r="AF189" s="97"/>
    </row>
    <row r="190" spans="1:32" s="85" customFormat="1" ht="16.5">
      <c r="A190" s="82" t="str">
        <f t="shared" si="18"/>
        <v/>
      </c>
      <c r="B190" s="83" t="str">
        <f>IF($Z190="",IF($G190="","","RR"&amp;LEFT($G190,1)&amp;$H190&amp;IF($J190&lt;=9,"0"&amp;$J190,$J190)&amp;$L190&amp;"A4"&amp;LEFT($O190,2)&amp;"N"),VLOOKUP($Z190,Ref!$AE:$AG,3,0)&amp;$L190)</f>
        <v/>
      </c>
      <c r="C190" s="83" t="str">
        <f t="shared" si="19"/>
        <v/>
      </c>
      <c r="D190" s="82" t="str">
        <f t="shared" si="16"/>
        <v/>
      </c>
      <c r="E190" s="84" t="str">
        <f>IF($Z190="",IF($G190="","",$D190*$W190*$K$1),VLOOKUP($Z190,Ref!$AE:$AG,2,0)*$Q190*$K$1*(1-$H$4/100))</f>
        <v/>
      </c>
      <c r="G190" s="86"/>
      <c r="H190" s="86"/>
      <c r="I190" s="87">
        <f>SUMIF(pricelist!$W:$W,'подбор радиатора TESI'!$AA190,pricelist!$J:$J)</f>
        <v>0</v>
      </c>
      <c r="J190" s="88"/>
      <c r="K190" s="87">
        <f t="shared" si="20"/>
        <v>0</v>
      </c>
      <c r="L190" s="86"/>
      <c r="M190" s="89" t="str">
        <f>IF($L190="","",VLOOKUP($L190,Ref!$D:$J,7,0))</f>
        <v/>
      </c>
      <c r="N190" s="90">
        <f>SUMIF(Ref!$D:$D,'подбор радиатора TESI'!$L:$L,Ref!$E:$E)</f>
        <v>0</v>
      </c>
      <c r="O190" s="86"/>
      <c r="P190" s="90">
        <f>SUMIF(Ref!$F:$F,'подбор радиатора TESI'!$O:$O,Ref!$G:$G)</f>
        <v>0</v>
      </c>
      <c r="Q190" s="88"/>
      <c r="R190" s="90">
        <f>SUMIF(pricelist!$W:$W,'подбор радиатора TESI'!$AA:$AA,pricelist!$K:$K)*$J190</f>
        <v>0</v>
      </c>
      <c r="S190" s="90">
        <f ca="1">SUMIF(pricelist!$W:$W,$AA:$AA,INDIRECT($S$12&amp;$S$14))*$J190</f>
        <v>0</v>
      </c>
      <c r="T190" s="92">
        <f t="shared" si="17"/>
        <v>0</v>
      </c>
      <c r="U190" s="86"/>
      <c r="V190" s="90">
        <f>SUMIF(Ref!$H:$H,'подбор радиатора TESI'!$U:$U,Ref!$I:$I)</f>
        <v>0</v>
      </c>
      <c r="W190" s="90">
        <f>(($N190*SUMIF(pricelist!$W:$W,'подбор радиатора TESI'!$AA:$AA,pricelist!$S:$S)*$J190)+$P190+IF($U190="радиусный",$V190*$J190,$V190)+IF($J190&gt;$AC190,31*1.13,0))*(1-$H$4/100)</f>
        <v>0</v>
      </c>
      <c r="X190" s="93"/>
      <c r="Y190" s="94"/>
      <c r="Z190" s="91"/>
      <c r="AA190" s="95" t="str">
        <f t="shared" si="22"/>
        <v>/</v>
      </c>
      <c r="AB190" s="95" t="str">
        <f t="shared" si="22"/>
        <v>/</v>
      </c>
      <c r="AC190" s="95">
        <f>SUMIF(Ref!$R:$R,'подбор радиатора TESI'!$AB:$AB,Ref!$Q:$Q)</f>
        <v>0</v>
      </c>
      <c r="AD190" s="95">
        <f t="shared" si="21"/>
        <v>1</v>
      </c>
      <c r="AE190" s="96"/>
      <c r="AF190" s="97"/>
    </row>
    <row r="191" spans="1:32" s="85" customFormat="1" ht="16.5">
      <c r="A191" s="82" t="str">
        <f t="shared" si="18"/>
        <v/>
      </c>
      <c r="B191" s="83" t="str">
        <f>IF($Z191="",IF($G191="","","RR"&amp;LEFT($G191,1)&amp;$H191&amp;IF($J191&lt;=9,"0"&amp;$J191,$J191)&amp;$L191&amp;"A4"&amp;LEFT($O191,2)&amp;"N"),VLOOKUP($Z191,Ref!$AE:$AG,3,0)&amp;$L191)</f>
        <v/>
      </c>
      <c r="C191" s="83" t="str">
        <f t="shared" si="19"/>
        <v/>
      </c>
      <c r="D191" s="82" t="str">
        <f t="shared" si="16"/>
        <v/>
      </c>
      <c r="E191" s="84" t="str">
        <f>IF($Z191="",IF($G191="","",$D191*$W191*$K$1),VLOOKUP($Z191,Ref!$AE:$AG,2,0)*$Q191*$K$1*(1-$H$4/100))</f>
        <v/>
      </c>
      <c r="G191" s="86"/>
      <c r="H191" s="86"/>
      <c r="I191" s="87">
        <f>SUMIF(pricelist!$W:$W,'подбор радиатора TESI'!$AA191,pricelist!$J:$J)</f>
        <v>0</v>
      </c>
      <c r="J191" s="88"/>
      <c r="K191" s="87">
        <f t="shared" si="20"/>
        <v>0</v>
      </c>
      <c r="L191" s="86"/>
      <c r="M191" s="89" t="str">
        <f>IF($L191="","",VLOOKUP($L191,Ref!$D:$J,7,0))</f>
        <v/>
      </c>
      <c r="N191" s="90">
        <f>SUMIF(Ref!$D:$D,'подбор радиатора TESI'!$L:$L,Ref!$E:$E)</f>
        <v>0</v>
      </c>
      <c r="O191" s="86"/>
      <c r="P191" s="90">
        <f>SUMIF(Ref!$F:$F,'подбор радиатора TESI'!$O:$O,Ref!$G:$G)</f>
        <v>0</v>
      </c>
      <c r="Q191" s="88"/>
      <c r="R191" s="90">
        <f>SUMIF(pricelist!$W:$W,'подбор радиатора TESI'!$AA:$AA,pricelist!$K:$K)*$J191</f>
        <v>0</v>
      </c>
      <c r="S191" s="90">
        <f ca="1">SUMIF(pricelist!$W:$W,$AA:$AA,INDIRECT($S$12&amp;$S$14))*$J191</f>
        <v>0</v>
      </c>
      <c r="T191" s="92">
        <f t="shared" si="17"/>
        <v>0</v>
      </c>
      <c r="U191" s="86"/>
      <c r="V191" s="90">
        <f>SUMIF(Ref!$H:$H,'подбор радиатора TESI'!$U:$U,Ref!$I:$I)</f>
        <v>0</v>
      </c>
      <c r="W191" s="90">
        <f>(($N191*SUMIF(pricelist!$W:$W,'подбор радиатора TESI'!$AA:$AA,pricelist!$S:$S)*$J191)+$P191+IF($U191="радиусный",$V191*$J191,$V191)+IF($J191&gt;$AC191,31*1.13,0))*(1-$H$4/100)</f>
        <v>0</v>
      </c>
      <c r="X191" s="93"/>
      <c r="Y191" s="94"/>
      <c r="Z191" s="91"/>
      <c r="AA191" s="95" t="str">
        <f t="shared" si="22"/>
        <v>/</v>
      </c>
      <c r="AB191" s="95" t="str">
        <f t="shared" si="22"/>
        <v>/</v>
      </c>
      <c r="AC191" s="95">
        <f>SUMIF(Ref!$R:$R,'подбор радиатора TESI'!$AB:$AB,Ref!$Q:$Q)</f>
        <v>0</v>
      </c>
      <c r="AD191" s="95">
        <f t="shared" si="21"/>
        <v>1</v>
      </c>
      <c r="AE191" s="96"/>
      <c r="AF191" s="97"/>
    </row>
    <row r="192" spans="1:32" s="85" customFormat="1" ht="16.5">
      <c r="A192" s="82" t="str">
        <f t="shared" si="18"/>
        <v/>
      </c>
      <c r="B192" s="83" t="str">
        <f>IF($Z192="",IF($G192="","","RR"&amp;LEFT($G192,1)&amp;$H192&amp;IF($J192&lt;=9,"0"&amp;$J192,$J192)&amp;$L192&amp;"A4"&amp;LEFT($O192,2)&amp;"N"),VLOOKUP($Z192,Ref!$AE:$AG,3,0)&amp;$L192)</f>
        <v/>
      </c>
      <c r="C192" s="83" t="str">
        <f t="shared" si="19"/>
        <v/>
      </c>
      <c r="D192" s="82" t="str">
        <f t="shared" si="16"/>
        <v/>
      </c>
      <c r="E192" s="84" t="str">
        <f>IF($Z192="",IF($G192="","",$D192*$W192*$K$1),VLOOKUP($Z192,Ref!$AE:$AG,2,0)*$Q192*$K$1*(1-$H$4/100))</f>
        <v/>
      </c>
      <c r="G192" s="86"/>
      <c r="H192" s="86"/>
      <c r="I192" s="87">
        <f>SUMIF(pricelist!$W:$W,'подбор радиатора TESI'!$AA192,pricelist!$J:$J)</f>
        <v>0</v>
      </c>
      <c r="J192" s="88"/>
      <c r="K192" s="87">
        <f t="shared" si="20"/>
        <v>0</v>
      </c>
      <c r="L192" s="86"/>
      <c r="M192" s="89" t="str">
        <f>IF($L192="","",VLOOKUP($L192,Ref!$D:$J,7,0))</f>
        <v/>
      </c>
      <c r="N192" s="90">
        <f>SUMIF(Ref!$D:$D,'подбор радиатора TESI'!$L:$L,Ref!$E:$E)</f>
        <v>0</v>
      </c>
      <c r="O192" s="86"/>
      <c r="P192" s="90">
        <f>SUMIF(Ref!$F:$F,'подбор радиатора TESI'!$O:$O,Ref!$G:$G)</f>
        <v>0</v>
      </c>
      <c r="Q192" s="88"/>
      <c r="R192" s="90">
        <f>SUMIF(pricelist!$W:$W,'подбор радиатора TESI'!$AA:$AA,pricelist!$K:$K)*$J192</f>
        <v>0</v>
      </c>
      <c r="S192" s="90">
        <f ca="1">SUMIF(pricelist!$W:$W,$AA:$AA,INDIRECT($S$12&amp;$S$14))*$J192</f>
        <v>0</v>
      </c>
      <c r="T192" s="92">
        <f t="shared" si="17"/>
        <v>0</v>
      </c>
      <c r="U192" s="86"/>
      <c r="V192" s="90">
        <f>SUMIF(Ref!$H:$H,'подбор радиатора TESI'!$U:$U,Ref!$I:$I)</f>
        <v>0</v>
      </c>
      <c r="W192" s="90">
        <f>(($N192*SUMIF(pricelist!$W:$W,'подбор радиатора TESI'!$AA:$AA,pricelist!$S:$S)*$J192)+$P192+IF($U192="радиусный",$V192*$J192,$V192)+IF($J192&gt;$AC192,31*1.13,0))*(1-$H$4/100)</f>
        <v>0</v>
      </c>
      <c r="X192" s="93"/>
      <c r="Y192" s="94"/>
      <c r="Z192" s="91"/>
      <c r="AA192" s="95" t="str">
        <f t="shared" si="22"/>
        <v>/</v>
      </c>
      <c r="AB192" s="95" t="str">
        <f t="shared" si="22"/>
        <v>/</v>
      </c>
      <c r="AC192" s="95">
        <f>SUMIF(Ref!$R:$R,'подбор радиатора TESI'!$AB:$AB,Ref!$Q:$Q)</f>
        <v>0</v>
      </c>
      <c r="AD192" s="95">
        <f t="shared" si="21"/>
        <v>1</v>
      </c>
      <c r="AE192" s="96"/>
      <c r="AF192" s="97"/>
    </row>
    <row r="193" spans="1:32" s="85" customFormat="1" ht="16.5">
      <c r="A193" s="82" t="str">
        <f t="shared" si="18"/>
        <v/>
      </c>
      <c r="B193" s="83" t="str">
        <f>IF($Z193="",IF($G193="","","RR"&amp;LEFT($G193,1)&amp;$H193&amp;IF($J193&lt;=9,"0"&amp;$J193,$J193)&amp;$L193&amp;"A4"&amp;LEFT($O193,2)&amp;"N"),VLOOKUP($Z193,Ref!$AE:$AG,3,0)&amp;$L193)</f>
        <v/>
      </c>
      <c r="C193" s="83" t="str">
        <f t="shared" si="19"/>
        <v/>
      </c>
      <c r="D193" s="82" t="str">
        <f t="shared" si="16"/>
        <v/>
      </c>
      <c r="E193" s="84" t="str">
        <f>IF($Z193="",IF($G193="","",$D193*$W193*$K$1),VLOOKUP($Z193,Ref!$AE:$AG,2,0)*$Q193*$K$1*(1-$H$4/100))</f>
        <v/>
      </c>
      <c r="G193" s="86"/>
      <c r="H193" s="86"/>
      <c r="I193" s="87">
        <f>SUMIF(pricelist!$W:$W,'подбор радиатора TESI'!$AA193,pricelist!$J:$J)</f>
        <v>0</v>
      </c>
      <c r="J193" s="88"/>
      <c r="K193" s="87">
        <f t="shared" si="20"/>
        <v>0</v>
      </c>
      <c r="L193" s="86"/>
      <c r="M193" s="89" t="str">
        <f>IF($L193="","",VLOOKUP($L193,Ref!$D:$J,7,0))</f>
        <v/>
      </c>
      <c r="N193" s="90">
        <f>SUMIF(Ref!$D:$D,'подбор радиатора TESI'!$L:$L,Ref!$E:$E)</f>
        <v>0</v>
      </c>
      <c r="O193" s="86"/>
      <c r="P193" s="90">
        <f>SUMIF(Ref!$F:$F,'подбор радиатора TESI'!$O:$O,Ref!$G:$G)</f>
        <v>0</v>
      </c>
      <c r="Q193" s="88"/>
      <c r="R193" s="90">
        <f>SUMIF(pricelist!$W:$W,'подбор радиатора TESI'!$AA:$AA,pricelist!$K:$K)*$J193</f>
        <v>0</v>
      </c>
      <c r="S193" s="90">
        <f ca="1">SUMIF(pricelist!$W:$W,$AA:$AA,INDIRECT($S$12&amp;$S$14))*$J193</f>
        <v>0</v>
      </c>
      <c r="T193" s="92">
        <f t="shared" si="17"/>
        <v>0</v>
      </c>
      <c r="U193" s="86"/>
      <c r="V193" s="90">
        <f>SUMIF(Ref!$H:$H,'подбор радиатора TESI'!$U:$U,Ref!$I:$I)</f>
        <v>0</v>
      </c>
      <c r="W193" s="90">
        <f>(($N193*SUMIF(pricelist!$W:$W,'подбор радиатора TESI'!$AA:$AA,pricelist!$S:$S)*$J193)+$P193+IF($U193="радиусный",$V193*$J193,$V193)+IF($J193&gt;$AC193,31*1.13,0))*(1-$H$4/100)</f>
        <v>0</v>
      </c>
      <c r="X193" s="93"/>
      <c r="Y193" s="94"/>
      <c r="Z193" s="91"/>
      <c r="AA193" s="95" t="str">
        <f t="shared" si="22"/>
        <v>/</v>
      </c>
      <c r="AB193" s="95" t="str">
        <f t="shared" si="22"/>
        <v>/</v>
      </c>
      <c r="AC193" s="95">
        <f>SUMIF(Ref!$R:$R,'подбор радиатора TESI'!$AB:$AB,Ref!$Q:$Q)</f>
        <v>0</v>
      </c>
      <c r="AD193" s="95">
        <f t="shared" si="21"/>
        <v>1</v>
      </c>
      <c r="AE193" s="96"/>
      <c r="AF193" s="97"/>
    </row>
    <row r="194" spans="1:32" s="85" customFormat="1" ht="16.5">
      <c r="A194" s="82" t="str">
        <f t="shared" si="18"/>
        <v/>
      </c>
      <c r="B194" s="83" t="str">
        <f>IF($Z194="",IF($G194="","","RR"&amp;LEFT($G194,1)&amp;$H194&amp;IF($J194&lt;=9,"0"&amp;$J194,$J194)&amp;$L194&amp;"A4"&amp;LEFT($O194,2)&amp;"N"),VLOOKUP($Z194,Ref!$AE:$AG,3,0)&amp;$L194)</f>
        <v/>
      </c>
      <c r="C194" s="83" t="str">
        <f t="shared" si="19"/>
        <v/>
      </c>
      <c r="D194" s="82" t="str">
        <f t="shared" si="16"/>
        <v/>
      </c>
      <c r="E194" s="84" t="str">
        <f>IF($Z194="",IF($G194="","",$D194*$W194*$K$1),VLOOKUP($Z194,Ref!$AE:$AG,2,0)*$Q194*$K$1*(1-$H$4/100))</f>
        <v/>
      </c>
      <c r="G194" s="86"/>
      <c r="H194" s="86"/>
      <c r="I194" s="87">
        <f>SUMIF(pricelist!$W:$W,'подбор радиатора TESI'!$AA194,pricelist!$J:$J)</f>
        <v>0</v>
      </c>
      <c r="J194" s="88"/>
      <c r="K194" s="87">
        <f t="shared" si="20"/>
        <v>0</v>
      </c>
      <c r="L194" s="86"/>
      <c r="M194" s="89" t="str">
        <f>IF($L194="","",VLOOKUP($L194,Ref!$D:$J,7,0))</f>
        <v/>
      </c>
      <c r="N194" s="90">
        <f>SUMIF(Ref!$D:$D,'подбор радиатора TESI'!$L:$L,Ref!$E:$E)</f>
        <v>0</v>
      </c>
      <c r="O194" s="86"/>
      <c r="P194" s="90">
        <f>SUMIF(Ref!$F:$F,'подбор радиатора TESI'!$O:$O,Ref!$G:$G)</f>
        <v>0</v>
      </c>
      <c r="Q194" s="88"/>
      <c r="R194" s="90">
        <f>SUMIF(pricelist!$W:$W,'подбор радиатора TESI'!$AA:$AA,pricelist!$K:$K)*$J194</f>
        <v>0</v>
      </c>
      <c r="S194" s="90">
        <f ca="1">SUMIF(pricelist!$W:$W,$AA:$AA,INDIRECT($S$12&amp;$S$14))*$J194</f>
        <v>0</v>
      </c>
      <c r="T194" s="92">
        <f t="shared" si="17"/>
        <v>0</v>
      </c>
      <c r="U194" s="86"/>
      <c r="V194" s="90">
        <f>SUMIF(Ref!$H:$H,'подбор радиатора TESI'!$U:$U,Ref!$I:$I)</f>
        <v>0</v>
      </c>
      <c r="W194" s="90">
        <f>(($N194*SUMIF(pricelist!$W:$W,'подбор радиатора TESI'!$AA:$AA,pricelist!$S:$S)*$J194)+$P194+IF($U194="радиусный",$V194*$J194,$V194)+IF($J194&gt;$AC194,31*1.13,0))*(1-$H$4/100)</f>
        <v>0</v>
      </c>
      <c r="X194" s="93"/>
      <c r="Y194" s="94"/>
      <c r="Z194" s="91"/>
      <c r="AA194" s="95" t="str">
        <f t="shared" si="22"/>
        <v>/</v>
      </c>
      <c r="AB194" s="95" t="str">
        <f t="shared" si="22"/>
        <v>/</v>
      </c>
      <c r="AC194" s="95">
        <f>SUMIF(Ref!$R:$R,'подбор радиатора TESI'!$AB:$AB,Ref!$Q:$Q)</f>
        <v>0</v>
      </c>
      <c r="AD194" s="95">
        <f t="shared" si="21"/>
        <v>1</v>
      </c>
      <c r="AE194" s="96"/>
      <c r="AF194" s="97"/>
    </row>
    <row r="195" spans="1:32" s="85" customFormat="1" ht="16.5">
      <c r="A195" s="82" t="str">
        <f t="shared" si="18"/>
        <v/>
      </c>
      <c r="B195" s="83" t="str">
        <f>IF($Z195="",IF($G195="","","RR"&amp;LEFT($G195,1)&amp;$H195&amp;IF($J195&lt;=9,"0"&amp;$J195,$J195)&amp;$L195&amp;"A4"&amp;LEFT($O195,2)&amp;"N"),VLOOKUP($Z195,Ref!$AE:$AG,3,0)&amp;$L195)</f>
        <v/>
      </c>
      <c r="C195" s="83" t="str">
        <f t="shared" si="19"/>
        <v/>
      </c>
      <c r="D195" s="82" t="str">
        <f t="shared" si="16"/>
        <v/>
      </c>
      <c r="E195" s="84" t="str">
        <f>IF($Z195="",IF($G195="","",$D195*$W195*$K$1),VLOOKUP($Z195,Ref!$AE:$AG,2,0)*$Q195*$K$1*(1-$H$4/100))</f>
        <v/>
      </c>
      <c r="G195" s="86"/>
      <c r="H195" s="86"/>
      <c r="I195" s="87">
        <f>SUMIF(pricelist!$W:$W,'подбор радиатора TESI'!$AA195,pricelist!$J:$J)</f>
        <v>0</v>
      </c>
      <c r="J195" s="88"/>
      <c r="K195" s="87">
        <f t="shared" si="20"/>
        <v>0</v>
      </c>
      <c r="L195" s="86"/>
      <c r="M195" s="89" t="str">
        <f>IF($L195="","",VLOOKUP($L195,Ref!$D:$J,7,0))</f>
        <v/>
      </c>
      <c r="N195" s="90">
        <f>SUMIF(Ref!$D:$D,'подбор радиатора TESI'!$L:$L,Ref!$E:$E)</f>
        <v>0</v>
      </c>
      <c r="O195" s="86"/>
      <c r="P195" s="90">
        <f>SUMIF(Ref!$F:$F,'подбор радиатора TESI'!$O:$O,Ref!$G:$G)</f>
        <v>0</v>
      </c>
      <c r="Q195" s="88"/>
      <c r="R195" s="90">
        <f>SUMIF(pricelist!$W:$W,'подбор радиатора TESI'!$AA:$AA,pricelist!$K:$K)*$J195</f>
        <v>0</v>
      </c>
      <c r="S195" s="90">
        <f ca="1">SUMIF(pricelist!$W:$W,$AA:$AA,INDIRECT($S$12&amp;$S$14))*$J195</f>
        <v>0</v>
      </c>
      <c r="T195" s="92">
        <f t="shared" si="17"/>
        <v>0</v>
      </c>
      <c r="U195" s="86"/>
      <c r="V195" s="90">
        <f>SUMIF(Ref!$H:$H,'подбор радиатора TESI'!$U:$U,Ref!$I:$I)</f>
        <v>0</v>
      </c>
      <c r="W195" s="90">
        <f>(($N195*SUMIF(pricelist!$W:$W,'подбор радиатора TESI'!$AA:$AA,pricelist!$S:$S)*$J195)+$P195+IF($U195="радиусный",$V195*$J195,$V195)+IF($J195&gt;$AC195,31*1.13,0))*(1-$H$4/100)</f>
        <v>0</v>
      </c>
      <c r="X195" s="93"/>
      <c r="Y195" s="94"/>
      <c r="Z195" s="91"/>
      <c r="AA195" s="95" t="str">
        <f t="shared" si="22"/>
        <v>/</v>
      </c>
      <c r="AB195" s="95" t="str">
        <f t="shared" si="22"/>
        <v>/</v>
      </c>
      <c r="AC195" s="95">
        <f>SUMIF(Ref!$R:$R,'подбор радиатора TESI'!$AB:$AB,Ref!$Q:$Q)</f>
        <v>0</v>
      </c>
      <c r="AD195" s="95">
        <f t="shared" si="21"/>
        <v>1</v>
      </c>
      <c r="AE195" s="96"/>
      <c r="AF195" s="97"/>
    </row>
    <row r="196" spans="1:32" s="85" customFormat="1" ht="16.5">
      <c r="A196" s="82" t="str">
        <f t="shared" si="18"/>
        <v/>
      </c>
      <c r="B196" s="83" t="str">
        <f>IF($Z196="",IF($G196="","","RR"&amp;LEFT($G196,1)&amp;$H196&amp;IF($J196&lt;=9,"0"&amp;$J196,$J196)&amp;$L196&amp;"A4"&amp;LEFT($O196,2)&amp;"N"),VLOOKUP($Z196,Ref!$AE:$AG,3,0)&amp;$L196)</f>
        <v/>
      </c>
      <c r="C196" s="83" t="str">
        <f t="shared" si="19"/>
        <v/>
      </c>
      <c r="D196" s="82" t="str">
        <f t="shared" si="16"/>
        <v/>
      </c>
      <c r="E196" s="84" t="str">
        <f>IF($Z196="",IF($G196="","",$D196*$W196*$K$1),VLOOKUP($Z196,Ref!$AE:$AG,2,0)*$Q196*$K$1*(1-$H$4/100))</f>
        <v/>
      </c>
      <c r="G196" s="86"/>
      <c r="H196" s="86"/>
      <c r="I196" s="87">
        <f>SUMIF(pricelist!$W:$W,'подбор радиатора TESI'!$AA196,pricelist!$J:$J)</f>
        <v>0</v>
      </c>
      <c r="J196" s="88"/>
      <c r="K196" s="87">
        <f t="shared" si="20"/>
        <v>0</v>
      </c>
      <c r="L196" s="86"/>
      <c r="M196" s="89" t="str">
        <f>IF($L196="","",VLOOKUP($L196,Ref!$D:$J,7,0))</f>
        <v/>
      </c>
      <c r="N196" s="90">
        <f>SUMIF(Ref!$D:$D,'подбор радиатора TESI'!$L:$L,Ref!$E:$E)</f>
        <v>0</v>
      </c>
      <c r="O196" s="86"/>
      <c r="P196" s="90">
        <f>SUMIF(Ref!$F:$F,'подбор радиатора TESI'!$O:$O,Ref!$G:$G)</f>
        <v>0</v>
      </c>
      <c r="Q196" s="88"/>
      <c r="R196" s="90">
        <f>SUMIF(pricelist!$W:$W,'подбор радиатора TESI'!$AA:$AA,pricelist!$K:$K)*$J196</f>
        <v>0</v>
      </c>
      <c r="S196" s="90">
        <f ca="1">SUMIF(pricelist!$W:$W,$AA:$AA,INDIRECT($S$12&amp;$S$14))*$J196</f>
        <v>0</v>
      </c>
      <c r="T196" s="92">
        <f t="shared" si="17"/>
        <v>0</v>
      </c>
      <c r="U196" s="86"/>
      <c r="V196" s="90">
        <f>SUMIF(Ref!$H:$H,'подбор радиатора TESI'!$U:$U,Ref!$I:$I)</f>
        <v>0</v>
      </c>
      <c r="W196" s="90">
        <f>(($N196*SUMIF(pricelist!$W:$W,'подбор радиатора TESI'!$AA:$AA,pricelist!$S:$S)*$J196)+$P196+IF($U196="радиусный",$V196*$J196,$V196)+IF($J196&gt;$AC196,31*1.13,0))*(1-$H$4/100)</f>
        <v>0</v>
      </c>
      <c r="X196" s="93"/>
      <c r="Y196" s="94"/>
      <c r="Z196" s="91"/>
      <c r="AA196" s="95" t="str">
        <f t="shared" si="22"/>
        <v>/</v>
      </c>
      <c r="AB196" s="95" t="str">
        <f t="shared" si="22"/>
        <v>/</v>
      </c>
      <c r="AC196" s="95">
        <f>SUMIF(Ref!$R:$R,'подбор радиатора TESI'!$AB:$AB,Ref!$Q:$Q)</f>
        <v>0</v>
      </c>
      <c r="AD196" s="95">
        <f t="shared" si="21"/>
        <v>1</v>
      </c>
      <c r="AE196" s="96"/>
      <c r="AF196" s="97"/>
    </row>
    <row r="197" spans="1:32" s="85" customFormat="1" ht="16.5">
      <c r="A197" s="82" t="str">
        <f t="shared" si="18"/>
        <v/>
      </c>
      <c r="B197" s="83" t="str">
        <f>IF($Z197="",IF($G197="","","RR"&amp;LEFT($G197,1)&amp;$H197&amp;IF($J197&lt;=9,"0"&amp;$J197,$J197)&amp;$L197&amp;"A4"&amp;LEFT($O197,2)&amp;"N"),VLOOKUP($Z197,Ref!$AE:$AG,3,0)&amp;$L197)</f>
        <v/>
      </c>
      <c r="C197" s="83" t="str">
        <f t="shared" si="19"/>
        <v/>
      </c>
      <c r="D197" s="82" t="str">
        <f t="shared" si="16"/>
        <v/>
      </c>
      <c r="E197" s="84" t="str">
        <f>IF($Z197="",IF($G197="","",$D197*$W197*$K$1),VLOOKUP($Z197,Ref!$AE:$AG,2,0)*$Q197*$K$1*(1-$H$4/100))</f>
        <v/>
      </c>
      <c r="G197" s="86"/>
      <c r="H197" s="86"/>
      <c r="I197" s="87">
        <f>SUMIF(pricelist!$W:$W,'подбор радиатора TESI'!$AA197,pricelist!$J:$J)</f>
        <v>0</v>
      </c>
      <c r="J197" s="88"/>
      <c r="K197" s="87">
        <f t="shared" si="20"/>
        <v>0</v>
      </c>
      <c r="L197" s="86"/>
      <c r="M197" s="89" t="str">
        <f>IF($L197="","",VLOOKUP($L197,Ref!$D:$J,7,0))</f>
        <v/>
      </c>
      <c r="N197" s="90">
        <f>SUMIF(Ref!$D:$D,'подбор радиатора TESI'!$L:$L,Ref!$E:$E)</f>
        <v>0</v>
      </c>
      <c r="O197" s="86"/>
      <c r="P197" s="90">
        <f>SUMIF(Ref!$F:$F,'подбор радиатора TESI'!$O:$O,Ref!$G:$G)</f>
        <v>0</v>
      </c>
      <c r="Q197" s="88"/>
      <c r="R197" s="90">
        <f>SUMIF(pricelist!$W:$W,'подбор радиатора TESI'!$AA:$AA,pricelist!$K:$K)*$J197</f>
        <v>0</v>
      </c>
      <c r="S197" s="90">
        <f ca="1">SUMIF(pricelist!$W:$W,$AA:$AA,INDIRECT($S$12&amp;$S$14))*$J197</f>
        <v>0</v>
      </c>
      <c r="T197" s="92">
        <f t="shared" si="17"/>
        <v>0</v>
      </c>
      <c r="U197" s="86"/>
      <c r="V197" s="90">
        <f>SUMIF(Ref!$H:$H,'подбор радиатора TESI'!$U:$U,Ref!$I:$I)</f>
        <v>0</v>
      </c>
      <c r="W197" s="90">
        <f>(($N197*SUMIF(pricelist!$W:$W,'подбор радиатора TESI'!$AA:$AA,pricelist!$S:$S)*$J197)+$P197+IF($U197="радиусный",$V197*$J197,$V197)+IF($J197&gt;$AC197,31*1.13,0))*(1-$H$4/100)</f>
        <v>0</v>
      </c>
      <c r="X197" s="93"/>
      <c r="Y197" s="94"/>
      <c r="Z197" s="91"/>
      <c r="AA197" s="95" t="str">
        <f t="shared" si="22"/>
        <v>/</v>
      </c>
      <c r="AB197" s="95" t="str">
        <f t="shared" si="22"/>
        <v>/</v>
      </c>
      <c r="AC197" s="95">
        <f>SUMIF(Ref!$R:$R,'подбор радиатора TESI'!$AB:$AB,Ref!$Q:$Q)</f>
        <v>0</v>
      </c>
      <c r="AD197" s="95">
        <f t="shared" si="21"/>
        <v>1</v>
      </c>
      <c r="AE197" s="96"/>
      <c r="AF197" s="97"/>
    </row>
    <row r="198" spans="1:32" s="85" customFormat="1" ht="16.5">
      <c r="A198" s="82" t="str">
        <f t="shared" si="18"/>
        <v/>
      </c>
      <c r="B198" s="83" t="str">
        <f>IF($Z198="",IF($G198="","","RR"&amp;LEFT($G198,1)&amp;$H198&amp;IF($J198&lt;=9,"0"&amp;$J198,$J198)&amp;$L198&amp;"A4"&amp;LEFT($O198,2)&amp;"N"),VLOOKUP($Z198,Ref!$AE:$AG,3,0)&amp;$L198)</f>
        <v/>
      </c>
      <c r="C198" s="83" t="str">
        <f t="shared" si="19"/>
        <v/>
      </c>
      <c r="D198" s="82" t="str">
        <f t="shared" si="16"/>
        <v/>
      </c>
      <c r="E198" s="84" t="str">
        <f>IF($Z198="",IF($G198="","",$D198*$W198*$K$1),VLOOKUP($Z198,Ref!$AE:$AG,2,0)*$Q198*$K$1*(1-$H$4/100))</f>
        <v/>
      </c>
      <c r="G198" s="86"/>
      <c r="H198" s="86"/>
      <c r="I198" s="87">
        <f>SUMIF(pricelist!$W:$W,'подбор радиатора TESI'!$AA198,pricelist!$J:$J)</f>
        <v>0</v>
      </c>
      <c r="J198" s="88"/>
      <c r="K198" s="87">
        <f t="shared" si="20"/>
        <v>0</v>
      </c>
      <c r="L198" s="86"/>
      <c r="M198" s="89" t="str">
        <f>IF($L198="","",VLOOKUP($L198,Ref!$D:$J,7,0))</f>
        <v/>
      </c>
      <c r="N198" s="90">
        <f>SUMIF(Ref!$D:$D,'подбор радиатора TESI'!$L:$L,Ref!$E:$E)</f>
        <v>0</v>
      </c>
      <c r="O198" s="86"/>
      <c r="P198" s="90">
        <f>SUMIF(Ref!$F:$F,'подбор радиатора TESI'!$O:$O,Ref!$G:$G)</f>
        <v>0</v>
      </c>
      <c r="Q198" s="88"/>
      <c r="R198" s="90">
        <f>SUMIF(pricelist!$W:$W,'подбор радиатора TESI'!$AA:$AA,pricelist!$K:$K)*$J198</f>
        <v>0</v>
      </c>
      <c r="S198" s="90">
        <f ca="1">SUMIF(pricelist!$W:$W,$AA:$AA,INDIRECT($S$12&amp;$S$14))*$J198</f>
        <v>0</v>
      </c>
      <c r="T198" s="92">
        <f t="shared" si="17"/>
        <v>0</v>
      </c>
      <c r="U198" s="86"/>
      <c r="V198" s="90">
        <f>SUMIF(Ref!$H:$H,'подбор радиатора TESI'!$U:$U,Ref!$I:$I)</f>
        <v>0</v>
      </c>
      <c r="W198" s="90">
        <f>(($N198*SUMIF(pricelist!$W:$W,'подбор радиатора TESI'!$AA:$AA,pricelist!$S:$S)*$J198)+$P198+IF($U198="радиусный",$V198*$J198,$V198)+IF($J198&gt;$AC198,31*1.13,0))*(1-$H$4/100)</f>
        <v>0</v>
      </c>
      <c r="X198" s="93"/>
      <c r="Y198" s="94"/>
      <c r="Z198" s="91"/>
      <c r="AA198" s="95" t="str">
        <f t="shared" si="22"/>
        <v>/</v>
      </c>
      <c r="AB198" s="95" t="str">
        <f t="shared" si="22"/>
        <v>/</v>
      </c>
      <c r="AC198" s="95">
        <f>SUMIF(Ref!$R:$R,'подбор радиатора TESI'!$AB:$AB,Ref!$Q:$Q)</f>
        <v>0</v>
      </c>
      <c r="AD198" s="95">
        <f t="shared" si="21"/>
        <v>1</v>
      </c>
      <c r="AE198" s="96"/>
      <c r="AF198" s="97"/>
    </row>
    <row r="199" spans="1:32" s="85" customFormat="1" ht="16.5">
      <c r="A199" s="82" t="str">
        <f t="shared" si="18"/>
        <v/>
      </c>
      <c r="B199" s="83" t="str">
        <f>IF($Z199="",IF($G199="","","RR"&amp;LEFT($G199,1)&amp;$H199&amp;IF($J199&lt;=9,"0"&amp;$J199,$J199)&amp;$L199&amp;"A4"&amp;LEFT($O199,2)&amp;"N"),VLOOKUP($Z199,Ref!$AE:$AG,3,0)&amp;$L199)</f>
        <v/>
      </c>
      <c r="C199" s="83" t="str">
        <f t="shared" si="19"/>
        <v/>
      </c>
      <c r="D199" s="82" t="str">
        <f t="shared" si="16"/>
        <v/>
      </c>
      <c r="E199" s="84" t="str">
        <f>IF($Z199="",IF($G199="","",$D199*$W199*$K$1),VLOOKUP($Z199,Ref!$AE:$AG,2,0)*$Q199*$K$1*(1-$H$4/100))</f>
        <v/>
      </c>
      <c r="G199" s="86"/>
      <c r="H199" s="86"/>
      <c r="I199" s="87">
        <f>SUMIF(pricelist!$W:$W,'подбор радиатора TESI'!$AA199,pricelist!$J:$J)</f>
        <v>0</v>
      </c>
      <c r="J199" s="88"/>
      <c r="K199" s="87">
        <f t="shared" si="20"/>
        <v>0</v>
      </c>
      <c r="L199" s="86"/>
      <c r="M199" s="89" t="str">
        <f>IF($L199="","",VLOOKUP($L199,Ref!$D:$J,7,0))</f>
        <v/>
      </c>
      <c r="N199" s="90">
        <f>SUMIF(Ref!$D:$D,'подбор радиатора TESI'!$L:$L,Ref!$E:$E)</f>
        <v>0</v>
      </c>
      <c r="O199" s="86"/>
      <c r="P199" s="90">
        <f>SUMIF(Ref!$F:$F,'подбор радиатора TESI'!$O:$O,Ref!$G:$G)</f>
        <v>0</v>
      </c>
      <c r="Q199" s="88"/>
      <c r="R199" s="90">
        <f>SUMIF(pricelist!$W:$W,'подбор радиатора TESI'!$AA:$AA,pricelist!$K:$K)*$J199</f>
        <v>0</v>
      </c>
      <c r="S199" s="90">
        <f ca="1">SUMIF(pricelist!$W:$W,$AA:$AA,INDIRECT($S$12&amp;$S$14))*$J199</f>
        <v>0</v>
      </c>
      <c r="T199" s="92">
        <f t="shared" si="17"/>
        <v>0</v>
      </c>
      <c r="U199" s="86"/>
      <c r="V199" s="90">
        <f>SUMIF(Ref!$H:$H,'подбор радиатора TESI'!$U:$U,Ref!$I:$I)</f>
        <v>0</v>
      </c>
      <c r="W199" s="90">
        <f>(($N199*SUMIF(pricelist!$W:$W,'подбор радиатора TESI'!$AA:$AA,pricelist!$S:$S)*$J199)+$P199+IF($U199="радиусный",$V199*$J199,$V199)+IF($J199&gt;$AC199,31*1.13,0))*(1-$H$4/100)</f>
        <v>0</v>
      </c>
      <c r="X199" s="93"/>
      <c r="Y199" s="94"/>
      <c r="Z199" s="91"/>
      <c r="AA199" s="95" t="str">
        <f t="shared" ref="AA199:AB262" si="23">LEFT($G199,1)&amp;"/"&amp;$H199</f>
        <v>/</v>
      </c>
      <c r="AB199" s="95" t="str">
        <f t="shared" si="23"/>
        <v>/</v>
      </c>
      <c r="AC199" s="95">
        <f>SUMIF(Ref!$R:$R,'подбор радиатора TESI'!$AB:$AB,Ref!$Q:$Q)</f>
        <v>0</v>
      </c>
      <c r="AD199" s="95">
        <f t="shared" si="21"/>
        <v>1</v>
      </c>
      <c r="AE199" s="96"/>
      <c r="AF199" s="97"/>
    </row>
    <row r="200" spans="1:32" s="85" customFormat="1" ht="16.5">
      <c r="A200" s="82" t="str">
        <f t="shared" si="18"/>
        <v/>
      </c>
      <c r="B200" s="83" t="str">
        <f>IF($Z200="",IF($G200="","","RR"&amp;LEFT($G200,1)&amp;$H200&amp;IF($J200&lt;=9,"0"&amp;$J200,$J200)&amp;$L200&amp;"A4"&amp;LEFT($O200,2)&amp;"N"),VLOOKUP($Z200,Ref!$AE:$AG,3,0)&amp;$L200)</f>
        <v/>
      </c>
      <c r="C200" s="83" t="str">
        <f t="shared" si="19"/>
        <v/>
      </c>
      <c r="D200" s="82" t="str">
        <f t="shared" si="16"/>
        <v/>
      </c>
      <c r="E200" s="84" t="str">
        <f>IF($Z200="",IF($G200="","",$D200*$W200*$K$1),VLOOKUP($Z200,Ref!$AE:$AG,2,0)*$Q200*$K$1*(1-$H$4/100))</f>
        <v/>
      </c>
      <c r="G200" s="86"/>
      <c r="H200" s="86"/>
      <c r="I200" s="87">
        <f>SUMIF(pricelist!$W:$W,'подбор радиатора TESI'!$AA200,pricelist!$J:$J)</f>
        <v>0</v>
      </c>
      <c r="J200" s="88"/>
      <c r="K200" s="87">
        <f t="shared" si="20"/>
        <v>0</v>
      </c>
      <c r="L200" s="86"/>
      <c r="M200" s="89" t="str">
        <f>IF($L200="","",VLOOKUP($L200,Ref!$D:$J,7,0))</f>
        <v/>
      </c>
      <c r="N200" s="90">
        <f>SUMIF(Ref!$D:$D,'подбор радиатора TESI'!$L:$L,Ref!$E:$E)</f>
        <v>0</v>
      </c>
      <c r="O200" s="86"/>
      <c r="P200" s="90">
        <f>SUMIF(Ref!$F:$F,'подбор радиатора TESI'!$O:$O,Ref!$G:$G)</f>
        <v>0</v>
      </c>
      <c r="Q200" s="88"/>
      <c r="R200" s="90">
        <f>SUMIF(pricelist!$W:$W,'подбор радиатора TESI'!$AA:$AA,pricelist!$K:$K)*$J200</f>
        <v>0</v>
      </c>
      <c r="S200" s="90">
        <f ca="1">SUMIF(pricelist!$W:$W,$AA:$AA,INDIRECT($S$12&amp;$S$14))*$J200</f>
        <v>0</v>
      </c>
      <c r="T200" s="92">
        <f t="shared" si="17"/>
        <v>0</v>
      </c>
      <c r="U200" s="86"/>
      <c r="V200" s="90">
        <f>SUMIF(Ref!$H:$H,'подбор радиатора TESI'!$U:$U,Ref!$I:$I)</f>
        <v>0</v>
      </c>
      <c r="W200" s="90">
        <f>(($N200*SUMIF(pricelist!$W:$W,'подбор радиатора TESI'!$AA:$AA,pricelist!$S:$S)*$J200)+$P200+IF($U200="радиусный",$V200*$J200,$V200)+IF($J200&gt;$AC200,31*1.13,0))*(1-$H$4/100)</f>
        <v>0</v>
      </c>
      <c r="X200" s="93"/>
      <c r="Y200" s="94"/>
      <c r="Z200" s="91"/>
      <c r="AA200" s="95" t="str">
        <f t="shared" si="23"/>
        <v>/</v>
      </c>
      <c r="AB200" s="95" t="str">
        <f t="shared" si="23"/>
        <v>/</v>
      </c>
      <c r="AC200" s="95">
        <f>SUMIF(Ref!$R:$R,'подбор радиатора TESI'!$AB:$AB,Ref!$Q:$Q)</f>
        <v>0</v>
      </c>
      <c r="AD200" s="95">
        <f t="shared" si="21"/>
        <v>1</v>
      </c>
      <c r="AE200" s="96"/>
      <c r="AF200" s="97"/>
    </row>
    <row r="201" spans="1:32" s="85" customFormat="1" ht="16.5">
      <c r="A201" s="82" t="str">
        <f t="shared" si="18"/>
        <v/>
      </c>
      <c r="B201" s="83" t="str">
        <f>IF($Z201="",IF($G201="","","RR"&amp;LEFT($G201,1)&amp;$H201&amp;IF($J201&lt;=9,"0"&amp;$J201,$J201)&amp;$L201&amp;"A4"&amp;LEFT($O201,2)&amp;"N"),VLOOKUP($Z201,Ref!$AE:$AG,3,0)&amp;$L201)</f>
        <v/>
      </c>
      <c r="C201" s="83" t="str">
        <f t="shared" si="19"/>
        <v/>
      </c>
      <c r="D201" s="82" t="str">
        <f t="shared" si="16"/>
        <v/>
      </c>
      <c r="E201" s="84" t="str">
        <f>IF($Z201="",IF($G201="","",$D201*$W201*$K$1),VLOOKUP($Z201,Ref!$AE:$AG,2,0)*$Q201*$K$1*(1-$H$4/100))</f>
        <v/>
      </c>
      <c r="G201" s="86"/>
      <c r="H201" s="86"/>
      <c r="I201" s="87">
        <f>SUMIF(pricelist!$W:$W,'подбор радиатора TESI'!$AA201,pricelist!$J:$J)</f>
        <v>0</v>
      </c>
      <c r="J201" s="88"/>
      <c r="K201" s="87">
        <f t="shared" si="20"/>
        <v>0</v>
      </c>
      <c r="L201" s="86"/>
      <c r="M201" s="89" t="str">
        <f>IF($L201="","",VLOOKUP($L201,Ref!$D:$J,7,0))</f>
        <v/>
      </c>
      <c r="N201" s="90">
        <f>SUMIF(Ref!$D:$D,'подбор радиатора TESI'!$L:$L,Ref!$E:$E)</f>
        <v>0</v>
      </c>
      <c r="O201" s="86"/>
      <c r="P201" s="90">
        <f>SUMIF(Ref!$F:$F,'подбор радиатора TESI'!$O:$O,Ref!$G:$G)</f>
        <v>0</v>
      </c>
      <c r="Q201" s="88"/>
      <c r="R201" s="90">
        <f>SUMIF(pricelist!$W:$W,'подбор радиатора TESI'!$AA:$AA,pricelist!$K:$K)*$J201</f>
        <v>0</v>
      </c>
      <c r="S201" s="90">
        <f ca="1">SUMIF(pricelist!$W:$W,$AA:$AA,INDIRECT($S$12&amp;$S$14))*$J201</f>
        <v>0</v>
      </c>
      <c r="T201" s="92">
        <f t="shared" si="17"/>
        <v>0</v>
      </c>
      <c r="U201" s="86"/>
      <c r="V201" s="90">
        <f>SUMIF(Ref!$H:$H,'подбор радиатора TESI'!$U:$U,Ref!$I:$I)</f>
        <v>0</v>
      </c>
      <c r="W201" s="90">
        <f>(($N201*SUMIF(pricelist!$W:$W,'подбор радиатора TESI'!$AA:$AA,pricelist!$S:$S)*$J201)+$P201+IF($U201="радиусный",$V201*$J201,$V201)+IF($J201&gt;$AC201,31*1.13,0))*(1-$H$4/100)</f>
        <v>0</v>
      </c>
      <c r="X201" s="93"/>
      <c r="Y201" s="94"/>
      <c r="Z201" s="91"/>
      <c r="AA201" s="95" t="str">
        <f t="shared" si="23"/>
        <v>/</v>
      </c>
      <c r="AB201" s="95" t="str">
        <f t="shared" si="23"/>
        <v>/</v>
      </c>
      <c r="AC201" s="95">
        <f>SUMIF(Ref!$R:$R,'подбор радиатора TESI'!$AB:$AB,Ref!$Q:$Q)</f>
        <v>0</v>
      </c>
      <c r="AD201" s="95">
        <f t="shared" si="21"/>
        <v>1</v>
      </c>
      <c r="AE201" s="96"/>
      <c r="AF201" s="97"/>
    </row>
    <row r="202" spans="1:32" s="85" customFormat="1" ht="16.5">
      <c r="A202" s="82" t="str">
        <f t="shared" si="18"/>
        <v/>
      </c>
      <c r="B202" s="83" t="str">
        <f>IF($Z202="",IF($G202="","","RR"&amp;LEFT($G202,1)&amp;$H202&amp;IF($J202&lt;=9,"0"&amp;$J202,$J202)&amp;$L202&amp;"A4"&amp;LEFT($O202,2)&amp;"N"),VLOOKUP($Z202,Ref!$AE:$AG,3,0)&amp;$L202)</f>
        <v/>
      </c>
      <c r="C202" s="83" t="str">
        <f t="shared" si="19"/>
        <v/>
      </c>
      <c r="D202" s="82" t="str">
        <f t="shared" si="16"/>
        <v/>
      </c>
      <c r="E202" s="84" t="str">
        <f>IF($Z202="",IF($G202="","",$D202*$W202*$K$1),VLOOKUP($Z202,Ref!$AE:$AG,2,0)*$Q202*$K$1*(1-$H$4/100))</f>
        <v/>
      </c>
      <c r="G202" s="86"/>
      <c r="H202" s="86"/>
      <c r="I202" s="87">
        <f>SUMIF(pricelist!$W:$W,'подбор радиатора TESI'!$AA202,pricelist!$J:$J)</f>
        <v>0</v>
      </c>
      <c r="J202" s="88"/>
      <c r="K202" s="87">
        <f t="shared" si="20"/>
        <v>0</v>
      </c>
      <c r="L202" s="86"/>
      <c r="M202" s="89" t="str">
        <f>IF($L202="","",VLOOKUP($L202,Ref!$D:$J,7,0))</f>
        <v/>
      </c>
      <c r="N202" s="90">
        <f>SUMIF(Ref!$D:$D,'подбор радиатора TESI'!$L:$L,Ref!$E:$E)</f>
        <v>0</v>
      </c>
      <c r="O202" s="86"/>
      <c r="P202" s="90">
        <f>SUMIF(Ref!$F:$F,'подбор радиатора TESI'!$O:$O,Ref!$G:$G)</f>
        <v>0</v>
      </c>
      <c r="Q202" s="88"/>
      <c r="R202" s="90">
        <f>SUMIF(pricelist!$W:$W,'подбор радиатора TESI'!$AA:$AA,pricelist!$K:$K)*$J202</f>
        <v>0</v>
      </c>
      <c r="S202" s="90">
        <f ca="1">SUMIF(pricelist!$W:$W,$AA:$AA,INDIRECT($S$12&amp;$S$14))*$J202</f>
        <v>0</v>
      </c>
      <c r="T202" s="92">
        <f t="shared" si="17"/>
        <v>0</v>
      </c>
      <c r="U202" s="86"/>
      <c r="V202" s="90">
        <f>SUMIF(Ref!$H:$H,'подбор радиатора TESI'!$U:$U,Ref!$I:$I)</f>
        <v>0</v>
      </c>
      <c r="W202" s="90">
        <f>(($N202*SUMIF(pricelist!$W:$W,'подбор радиатора TESI'!$AA:$AA,pricelist!$S:$S)*$J202)+$P202+IF($U202="радиусный",$V202*$J202,$V202)+IF($J202&gt;$AC202,31*1.13,0))*(1-$H$4/100)</f>
        <v>0</v>
      </c>
      <c r="X202" s="93"/>
      <c r="Y202" s="94"/>
      <c r="Z202" s="91"/>
      <c r="AA202" s="95" t="str">
        <f t="shared" si="23"/>
        <v>/</v>
      </c>
      <c r="AB202" s="95" t="str">
        <f t="shared" si="23"/>
        <v>/</v>
      </c>
      <c r="AC202" s="95">
        <f>SUMIF(Ref!$R:$R,'подбор радиатора TESI'!$AB:$AB,Ref!$Q:$Q)</f>
        <v>0</v>
      </c>
      <c r="AD202" s="95">
        <f t="shared" si="21"/>
        <v>1</v>
      </c>
      <c r="AE202" s="96"/>
      <c r="AF202" s="97"/>
    </row>
    <row r="203" spans="1:32" s="85" customFormat="1" ht="16.5">
      <c r="A203" s="82" t="str">
        <f t="shared" si="18"/>
        <v/>
      </c>
      <c r="B203" s="83" t="str">
        <f>IF($Z203="",IF($G203="","","RR"&amp;LEFT($G203,1)&amp;$H203&amp;IF($J203&lt;=9,"0"&amp;$J203,$J203)&amp;$L203&amp;"A4"&amp;LEFT($O203,2)&amp;"N"),VLOOKUP($Z203,Ref!$AE:$AG,3,0)&amp;$L203)</f>
        <v/>
      </c>
      <c r="C203" s="83" t="str">
        <f t="shared" si="19"/>
        <v/>
      </c>
      <c r="D203" s="82" t="str">
        <f t="shared" si="16"/>
        <v/>
      </c>
      <c r="E203" s="84" t="str">
        <f>IF($Z203="",IF($G203="","",$D203*$W203*$K$1),VLOOKUP($Z203,Ref!$AE:$AG,2,0)*$Q203*$K$1*(1-$H$4/100))</f>
        <v/>
      </c>
      <c r="G203" s="86"/>
      <c r="H203" s="86"/>
      <c r="I203" s="87">
        <f>SUMIF(pricelist!$W:$W,'подбор радиатора TESI'!$AA203,pricelist!$J:$J)</f>
        <v>0</v>
      </c>
      <c r="J203" s="88"/>
      <c r="K203" s="87">
        <f t="shared" si="20"/>
        <v>0</v>
      </c>
      <c r="L203" s="86"/>
      <c r="M203" s="89" t="str">
        <f>IF($L203="","",VLOOKUP($L203,Ref!$D:$J,7,0))</f>
        <v/>
      </c>
      <c r="N203" s="90">
        <f>SUMIF(Ref!$D:$D,'подбор радиатора TESI'!$L:$L,Ref!$E:$E)</f>
        <v>0</v>
      </c>
      <c r="O203" s="86"/>
      <c r="P203" s="90">
        <f>SUMIF(Ref!$F:$F,'подбор радиатора TESI'!$O:$O,Ref!$G:$G)</f>
        <v>0</v>
      </c>
      <c r="Q203" s="88"/>
      <c r="R203" s="90">
        <f>SUMIF(pricelist!$W:$W,'подбор радиатора TESI'!$AA:$AA,pricelist!$K:$K)*$J203</f>
        <v>0</v>
      </c>
      <c r="S203" s="90">
        <f ca="1">SUMIF(pricelist!$W:$W,$AA:$AA,INDIRECT($S$12&amp;$S$14))*$J203</f>
        <v>0</v>
      </c>
      <c r="T203" s="92">
        <f t="shared" si="17"/>
        <v>0</v>
      </c>
      <c r="U203" s="86"/>
      <c r="V203" s="90">
        <f>SUMIF(Ref!$H:$H,'подбор радиатора TESI'!$U:$U,Ref!$I:$I)</f>
        <v>0</v>
      </c>
      <c r="W203" s="90">
        <f>(($N203*SUMIF(pricelist!$W:$W,'подбор радиатора TESI'!$AA:$AA,pricelist!$S:$S)*$J203)+$P203+IF($U203="радиусный",$V203*$J203,$V203)+IF($J203&gt;$AC203,31*1.13,0))*(1-$H$4/100)</f>
        <v>0</v>
      </c>
      <c r="X203" s="93"/>
      <c r="Y203" s="94"/>
      <c r="Z203" s="91"/>
      <c r="AA203" s="95" t="str">
        <f t="shared" si="23"/>
        <v>/</v>
      </c>
      <c r="AB203" s="95" t="str">
        <f t="shared" si="23"/>
        <v>/</v>
      </c>
      <c r="AC203" s="95">
        <f>SUMIF(Ref!$R:$R,'подбор радиатора TESI'!$AB:$AB,Ref!$Q:$Q)</f>
        <v>0</v>
      </c>
      <c r="AD203" s="95">
        <f t="shared" si="21"/>
        <v>1</v>
      </c>
      <c r="AE203" s="96"/>
      <c r="AF203" s="97"/>
    </row>
    <row r="204" spans="1:32" s="85" customFormat="1" ht="16.5">
      <c r="A204" s="82" t="str">
        <f t="shared" si="18"/>
        <v/>
      </c>
      <c r="B204" s="83" t="str">
        <f>IF($Z204="",IF($G204="","","RR"&amp;LEFT($G204,1)&amp;$H204&amp;IF($J204&lt;=9,"0"&amp;$J204,$J204)&amp;$L204&amp;"A4"&amp;LEFT($O204,2)&amp;"N"),VLOOKUP($Z204,Ref!$AE:$AG,3,0)&amp;$L204)</f>
        <v/>
      </c>
      <c r="C204" s="83" t="str">
        <f t="shared" si="19"/>
        <v/>
      </c>
      <c r="D204" s="82" t="str">
        <f t="shared" si="16"/>
        <v/>
      </c>
      <c r="E204" s="84" t="str">
        <f>IF($Z204="",IF($G204="","",$D204*$W204*$K$1),VLOOKUP($Z204,Ref!$AE:$AG,2,0)*$Q204*$K$1*(1-$H$4/100))</f>
        <v/>
      </c>
      <c r="G204" s="86"/>
      <c r="H204" s="86"/>
      <c r="I204" s="87">
        <f>SUMIF(pricelist!$W:$W,'подбор радиатора TESI'!$AA204,pricelist!$J:$J)</f>
        <v>0</v>
      </c>
      <c r="J204" s="88"/>
      <c r="K204" s="87">
        <f t="shared" si="20"/>
        <v>0</v>
      </c>
      <c r="L204" s="86"/>
      <c r="M204" s="89" t="str">
        <f>IF($L204="","",VLOOKUP($L204,Ref!$D:$J,7,0))</f>
        <v/>
      </c>
      <c r="N204" s="90">
        <f>SUMIF(Ref!$D:$D,'подбор радиатора TESI'!$L:$L,Ref!$E:$E)</f>
        <v>0</v>
      </c>
      <c r="O204" s="86"/>
      <c r="P204" s="90">
        <f>SUMIF(Ref!$F:$F,'подбор радиатора TESI'!$O:$O,Ref!$G:$G)</f>
        <v>0</v>
      </c>
      <c r="Q204" s="88"/>
      <c r="R204" s="90">
        <f>SUMIF(pricelist!$W:$W,'подбор радиатора TESI'!$AA:$AA,pricelist!$K:$K)*$J204</f>
        <v>0</v>
      </c>
      <c r="S204" s="90">
        <f ca="1">SUMIF(pricelist!$W:$W,$AA:$AA,INDIRECT($S$12&amp;$S$14))*$J204</f>
        <v>0</v>
      </c>
      <c r="T204" s="92">
        <f t="shared" si="17"/>
        <v>0</v>
      </c>
      <c r="U204" s="86"/>
      <c r="V204" s="90">
        <f>SUMIF(Ref!$H:$H,'подбор радиатора TESI'!$U:$U,Ref!$I:$I)</f>
        <v>0</v>
      </c>
      <c r="W204" s="90">
        <f>(($N204*SUMIF(pricelist!$W:$W,'подбор радиатора TESI'!$AA:$AA,pricelist!$S:$S)*$J204)+$P204+IF($U204="радиусный",$V204*$J204,$V204)+IF($J204&gt;$AC204,31*1.13,0))*(1-$H$4/100)</f>
        <v>0</v>
      </c>
      <c r="X204" s="93"/>
      <c r="Y204" s="94"/>
      <c r="Z204" s="91"/>
      <c r="AA204" s="95" t="str">
        <f t="shared" si="23"/>
        <v>/</v>
      </c>
      <c r="AB204" s="95" t="str">
        <f t="shared" si="23"/>
        <v>/</v>
      </c>
      <c r="AC204" s="95">
        <f>SUMIF(Ref!$R:$R,'подбор радиатора TESI'!$AB:$AB,Ref!$Q:$Q)</f>
        <v>0</v>
      </c>
      <c r="AD204" s="95">
        <f t="shared" si="21"/>
        <v>1</v>
      </c>
      <c r="AE204" s="96"/>
      <c r="AF204" s="97"/>
    </row>
    <row r="205" spans="1:32" s="85" customFormat="1" ht="16.5">
      <c r="A205" s="82" t="str">
        <f t="shared" si="18"/>
        <v/>
      </c>
      <c r="B205" s="83" t="str">
        <f>IF($Z205="",IF($G205="","","RR"&amp;LEFT($G205,1)&amp;$H205&amp;IF($J205&lt;=9,"0"&amp;$J205,$J205)&amp;$L205&amp;"A4"&amp;LEFT($O205,2)&amp;"N"),VLOOKUP($Z205,Ref!$AE:$AG,3,0)&amp;$L205)</f>
        <v/>
      </c>
      <c r="C205" s="83" t="str">
        <f t="shared" si="19"/>
        <v/>
      </c>
      <c r="D205" s="82" t="str">
        <f t="shared" si="16"/>
        <v/>
      </c>
      <c r="E205" s="84" t="str">
        <f>IF($Z205="",IF($G205="","",$D205*$W205*$K$1),VLOOKUP($Z205,Ref!$AE:$AG,2,0)*$Q205*$K$1*(1-$H$4/100))</f>
        <v/>
      </c>
      <c r="G205" s="86"/>
      <c r="H205" s="86"/>
      <c r="I205" s="87">
        <f>SUMIF(pricelist!$W:$W,'подбор радиатора TESI'!$AA205,pricelist!$J:$J)</f>
        <v>0</v>
      </c>
      <c r="J205" s="88"/>
      <c r="K205" s="87">
        <f t="shared" si="20"/>
        <v>0</v>
      </c>
      <c r="L205" s="86"/>
      <c r="M205" s="89" t="str">
        <f>IF($L205="","",VLOOKUP($L205,Ref!$D:$J,7,0))</f>
        <v/>
      </c>
      <c r="N205" s="90">
        <f>SUMIF(Ref!$D:$D,'подбор радиатора TESI'!$L:$L,Ref!$E:$E)</f>
        <v>0</v>
      </c>
      <c r="O205" s="86"/>
      <c r="P205" s="90">
        <f>SUMIF(Ref!$F:$F,'подбор радиатора TESI'!$O:$O,Ref!$G:$G)</f>
        <v>0</v>
      </c>
      <c r="Q205" s="88"/>
      <c r="R205" s="90">
        <f>SUMIF(pricelist!$W:$W,'подбор радиатора TESI'!$AA:$AA,pricelist!$K:$K)*$J205</f>
        <v>0</v>
      </c>
      <c r="S205" s="90">
        <f ca="1">SUMIF(pricelist!$W:$W,$AA:$AA,INDIRECT($S$12&amp;$S$14))*$J205</f>
        <v>0</v>
      </c>
      <c r="T205" s="92">
        <f t="shared" si="17"/>
        <v>0</v>
      </c>
      <c r="U205" s="86"/>
      <c r="V205" s="90">
        <f>SUMIF(Ref!$H:$H,'подбор радиатора TESI'!$U:$U,Ref!$I:$I)</f>
        <v>0</v>
      </c>
      <c r="W205" s="90">
        <f>(($N205*SUMIF(pricelist!$W:$W,'подбор радиатора TESI'!$AA:$AA,pricelist!$S:$S)*$J205)+$P205+IF($U205="радиусный",$V205*$J205,$V205)+IF($J205&gt;$AC205,31*1.13,0))*(1-$H$4/100)</f>
        <v>0</v>
      </c>
      <c r="X205" s="93"/>
      <c r="Y205" s="94"/>
      <c r="Z205" s="91"/>
      <c r="AA205" s="95" t="str">
        <f t="shared" si="23"/>
        <v>/</v>
      </c>
      <c r="AB205" s="95" t="str">
        <f t="shared" si="23"/>
        <v>/</v>
      </c>
      <c r="AC205" s="95">
        <f>SUMIF(Ref!$R:$R,'подбор радиатора TESI'!$AB:$AB,Ref!$Q:$Q)</f>
        <v>0</v>
      </c>
      <c r="AD205" s="95">
        <f t="shared" si="21"/>
        <v>1</v>
      </c>
      <c r="AE205" s="96"/>
      <c r="AF205" s="97"/>
    </row>
    <row r="206" spans="1:32" s="85" customFormat="1" ht="16.5">
      <c r="A206" s="82" t="str">
        <f t="shared" si="18"/>
        <v/>
      </c>
      <c r="B206" s="83" t="str">
        <f>IF($Z206="",IF($G206="","","RR"&amp;LEFT($G206,1)&amp;$H206&amp;IF($J206&lt;=9,"0"&amp;$J206,$J206)&amp;$L206&amp;"A4"&amp;LEFT($O206,2)&amp;"N"),VLOOKUP($Z206,Ref!$AE:$AG,3,0)&amp;$L206)</f>
        <v/>
      </c>
      <c r="C206" s="83" t="str">
        <f t="shared" si="19"/>
        <v/>
      </c>
      <c r="D206" s="82" t="str">
        <f t="shared" si="16"/>
        <v/>
      </c>
      <c r="E206" s="84" t="str">
        <f>IF($Z206="",IF($G206="","",$D206*$W206*$K$1),VLOOKUP($Z206,Ref!$AE:$AG,2,0)*$Q206*$K$1*(1-$H$4/100))</f>
        <v/>
      </c>
      <c r="G206" s="86"/>
      <c r="H206" s="86"/>
      <c r="I206" s="87">
        <f>SUMIF(pricelist!$W:$W,'подбор радиатора TESI'!$AA206,pricelist!$J:$J)</f>
        <v>0</v>
      </c>
      <c r="J206" s="88"/>
      <c r="K206" s="87">
        <f t="shared" si="20"/>
        <v>0</v>
      </c>
      <c r="L206" s="86"/>
      <c r="M206" s="89" t="str">
        <f>IF($L206="","",VLOOKUP($L206,Ref!$D:$J,7,0))</f>
        <v/>
      </c>
      <c r="N206" s="90">
        <f>SUMIF(Ref!$D:$D,'подбор радиатора TESI'!$L:$L,Ref!$E:$E)</f>
        <v>0</v>
      </c>
      <c r="O206" s="86"/>
      <c r="P206" s="90">
        <f>SUMIF(Ref!$F:$F,'подбор радиатора TESI'!$O:$O,Ref!$G:$G)</f>
        <v>0</v>
      </c>
      <c r="Q206" s="88"/>
      <c r="R206" s="90">
        <f>SUMIF(pricelist!$W:$W,'подбор радиатора TESI'!$AA:$AA,pricelist!$K:$K)*$J206</f>
        <v>0</v>
      </c>
      <c r="S206" s="90">
        <f ca="1">SUMIF(pricelist!$W:$W,$AA:$AA,INDIRECT($S$12&amp;$S$14))*$J206</f>
        <v>0</v>
      </c>
      <c r="T206" s="92">
        <f t="shared" si="17"/>
        <v>0</v>
      </c>
      <c r="U206" s="86"/>
      <c r="V206" s="90">
        <f>SUMIF(Ref!$H:$H,'подбор радиатора TESI'!$U:$U,Ref!$I:$I)</f>
        <v>0</v>
      </c>
      <c r="W206" s="90">
        <f>(($N206*SUMIF(pricelist!$W:$W,'подбор радиатора TESI'!$AA:$AA,pricelist!$S:$S)*$J206)+$P206+IF($U206="радиусный",$V206*$J206,$V206)+IF($J206&gt;$AC206,31*1.13,0))*(1-$H$4/100)</f>
        <v>0</v>
      </c>
      <c r="X206" s="93"/>
      <c r="Y206" s="94"/>
      <c r="Z206" s="91"/>
      <c r="AA206" s="95" t="str">
        <f t="shared" si="23"/>
        <v>/</v>
      </c>
      <c r="AB206" s="95" t="str">
        <f t="shared" si="23"/>
        <v>/</v>
      </c>
      <c r="AC206" s="95">
        <f>SUMIF(Ref!$R:$R,'подбор радиатора TESI'!$AB:$AB,Ref!$Q:$Q)</f>
        <v>0</v>
      </c>
      <c r="AD206" s="95">
        <f t="shared" si="21"/>
        <v>1</v>
      </c>
      <c r="AE206" s="96"/>
      <c r="AF206" s="97"/>
    </row>
    <row r="207" spans="1:32" s="85" customFormat="1" ht="16.5">
      <c r="A207" s="82" t="str">
        <f t="shared" si="18"/>
        <v/>
      </c>
      <c r="B207" s="83" t="str">
        <f>IF($Z207="",IF($G207="","","RR"&amp;LEFT($G207,1)&amp;$H207&amp;IF($J207&lt;=9,"0"&amp;$J207,$J207)&amp;$L207&amp;"A4"&amp;LEFT($O207,2)&amp;"N"),VLOOKUP($Z207,Ref!$AE:$AG,3,0)&amp;$L207)</f>
        <v/>
      </c>
      <c r="C207" s="83" t="str">
        <f t="shared" si="19"/>
        <v/>
      </c>
      <c r="D207" s="82" t="str">
        <f t="shared" si="16"/>
        <v/>
      </c>
      <c r="E207" s="84" t="str">
        <f>IF($Z207="",IF($G207="","",$D207*$W207*$K$1),VLOOKUP($Z207,Ref!$AE:$AG,2,0)*$Q207*$K$1*(1-$H$4/100))</f>
        <v/>
      </c>
      <c r="G207" s="86"/>
      <c r="H207" s="86"/>
      <c r="I207" s="87">
        <f>SUMIF(pricelist!$W:$W,'подбор радиатора TESI'!$AA207,pricelist!$J:$J)</f>
        <v>0</v>
      </c>
      <c r="J207" s="88"/>
      <c r="K207" s="87">
        <f t="shared" si="20"/>
        <v>0</v>
      </c>
      <c r="L207" s="86"/>
      <c r="M207" s="89" t="str">
        <f>IF($L207="","",VLOOKUP($L207,Ref!$D:$J,7,0))</f>
        <v/>
      </c>
      <c r="N207" s="90">
        <f>SUMIF(Ref!$D:$D,'подбор радиатора TESI'!$L:$L,Ref!$E:$E)</f>
        <v>0</v>
      </c>
      <c r="O207" s="86"/>
      <c r="P207" s="90">
        <f>SUMIF(Ref!$F:$F,'подбор радиатора TESI'!$O:$O,Ref!$G:$G)</f>
        <v>0</v>
      </c>
      <c r="Q207" s="88"/>
      <c r="R207" s="90">
        <f>SUMIF(pricelist!$W:$W,'подбор радиатора TESI'!$AA:$AA,pricelist!$K:$K)*$J207</f>
        <v>0</v>
      </c>
      <c r="S207" s="90">
        <f ca="1">SUMIF(pricelist!$W:$W,$AA:$AA,INDIRECT($S$12&amp;$S$14))*$J207</f>
        <v>0</v>
      </c>
      <c r="T207" s="92">
        <f t="shared" si="17"/>
        <v>0</v>
      </c>
      <c r="U207" s="86"/>
      <c r="V207" s="90">
        <f>SUMIF(Ref!$H:$H,'подбор радиатора TESI'!$U:$U,Ref!$I:$I)</f>
        <v>0</v>
      </c>
      <c r="W207" s="90">
        <f>(($N207*SUMIF(pricelist!$W:$W,'подбор радиатора TESI'!$AA:$AA,pricelist!$S:$S)*$J207)+$P207+IF($U207="радиусный",$V207*$J207,$V207)+IF($J207&gt;$AC207,31*1.13,0))*(1-$H$4/100)</f>
        <v>0</v>
      </c>
      <c r="X207" s="93"/>
      <c r="Y207" s="94"/>
      <c r="Z207" s="91"/>
      <c r="AA207" s="95" t="str">
        <f t="shared" si="23"/>
        <v>/</v>
      </c>
      <c r="AB207" s="95" t="str">
        <f t="shared" si="23"/>
        <v>/</v>
      </c>
      <c r="AC207" s="95">
        <f>SUMIF(Ref!$R:$R,'подбор радиатора TESI'!$AB:$AB,Ref!$Q:$Q)</f>
        <v>0</v>
      </c>
      <c r="AD207" s="95">
        <f t="shared" si="21"/>
        <v>1</v>
      </c>
      <c r="AE207" s="96"/>
      <c r="AF207" s="97"/>
    </row>
    <row r="208" spans="1:32" s="85" customFormat="1" ht="16.5">
      <c r="A208" s="82" t="str">
        <f t="shared" si="18"/>
        <v/>
      </c>
      <c r="B208" s="83" t="str">
        <f>IF($Z208="",IF($G208="","","RR"&amp;LEFT($G208,1)&amp;$H208&amp;IF($J208&lt;=9,"0"&amp;$J208,$J208)&amp;$L208&amp;"A4"&amp;LEFT($O208,2)&amp;"N"),VLOOKUP($Z208,Ref!$AE:$AG,3,0)&amp;$L208)</f>
        <v/>
      </c>
      <c r="C208" s="83" t="str">
        <f t="shared" si="19"/>
        <v/>
      </c>
      <c r="D208" s="82" t="str">
        <f t="shared" si="16"/>
        <v/>
      </c>
      <c r="E208" s="84" t="str">
        <f>IF($Z208="",IF($G208="","",$D208*$W208*$K$1),VLOOKUP($Z208,Ref!$AE:$AG,2,0)*$Q208*$K$1*(1-$H$4/100))</f>
        <v/>
      </c>
      <c r="G208" s="86"/>
      <c r="H208" s="86"/>
      <c r="I208" s="87">
        <f>SUMIF(pricelist!$W:$W,'подбор радиатора TESI'!$AA208,pricelist!$J:$J)</f>
        <v>0</v>
      </c>
      <c r="J208" s="88"/>
      <c r="K208" s="87">
        <f t="shared" si="20"/>
        <v>0</v>
      </c>
      <c r="L208" s="86"/>
      <c r="M208" s="89" t="str">
        <f>IF($L208="","",VLOOKUP($L208,Ref!$D:$J,7,0))</f>
        <v/>
      </c>
      <c r="N208" s="90">
        <f>SUMIF(Ref!$D:$D,'подбор радиатора TESI'!$L:$L,Ref!$E:$E)</f>
        <v>0</v>
      </c>
      <c r="O208" s="86"/>
      <c r="P208" s="90">
        <f>SUMIF(Ref!$F:$F,'подбор радиатора TESI'!$O:$O,Ref!$G:$G)</f>
        <v>0</v>
      </c>
      <c r="Q208" s="88"/>
      <c r="R208" s="90">
        <f>SUMIF(pricelist!$W:$W,'подбор радиатора TESI'!$AA:$AA,pricelist!$K:$K)*$J208</f>
        <v>0</v>
      </c>
      <c r="S208" s="90">
        <f ca="1">SUMIF(pricelist!$W:$W,$AA:$AA,INDIRECT($S$12&amp;$S$14))*$J208</f>
        <v>0</v>
      </c>
      <c r="T208" s="92">
        <f t="shared" si="17"/>
        <v>0</v>
      </c>
      <c r="U208" s="86"/>
      <c r="V208" s="90">
        <f>SUMIF(Ref!$H:$H,'подбор радиатора TESI'!$U:$U,Ref!$I:$I)</f>
        <v>0</v>
      </c>
      <c r="W208" s="90">
        <f>(($N208*SUMIF(pricelist!$W:$W,'подбор радиатора TESI'!$AA:$AA,pricelist!$S:$S)*$J208)+$P208+IF($U208="радиусный",$V208*$J208,$V208)+IF($J208&gt;$AC208,31*1.13,0))*(1-$H$4/100)</f>
        <v>0</v>
      </c>
      <c r="X208" s="93"/>
      <c r="Y208" s="94"/>
      <c r="Z208" s="91"/>
      <c r="AA208" s="95" t="str">
        <f t="shared" si="23"/>
        <v>/</v>
      </c>
      <c r="AB208" s="95" t="str">
        <f t="shared" si="23"/>
        <v>/</v>
      </c>
      <c r="AC208" s="95">
        <f>SUMIF(Ref!$R:$R,'подбор радиатора TESI'!$AB:$AB,Ref!$Q:$Q)</f>
        <v>0</v>
      </c>
      <c r="AD208" s="95">
        <f t="shared" si="21"/>
        <v>1</v>
      </c>
      <c r="AE208" s="96"/>
      <c r="AF208" s="97"/>
    </row>
    <row r="209" spans="1:32" s="85" customFormat="1" ht="16.5">
      <c r="A209" s="82" t="str">
        <f t="shared" si="18"/>
        <v/>
      </c>
      <c r="B209" s="83" t="str">
        <f>IF($Z209="",IF($G209="","","RR"&amp;LEFT($G209,1)&amp;$H209&amp;IF($J209&lt;=9,"0"&amp;$J209,$J209)&amp;$L209&amp;"A4"&amp;LEFT($O209,2)&amp;"N"),VLOOKUP($Z209,Ref!$AE:$AG,3,0)&amp;$L209)</f>
        <v/>
      </c>
      <c r="C209" s="83" t="str">
        <f t="shared" si="19"/>
        <v/>
      </c>
      <c r="D209" s="82" t="str">
        <f t="shared" si="16"/>
        <v/>
      </c>
      <c r="E209" s="84" t="str">
        <f>IF($Z209="",IF($G209="","",$D209*$W209*$K$1),VLOOKUP($Z209,Ref!$AE:$AG,2,0)*$Q209*$K$1*(1-$H$4/100))</f>
        <v/>
      </c>
      <c r="G209" s="86"/>
      <c r="H209" s="86"/>
      <c r="I209" s="87">
        <f>SUMIF(pricelist!$W:$W,'подбор радиатора TESI'!$AA209,pricelist!$J:$J)</f>
        <v>0</v>
      </c>
      <c r="J209" s="88"/>
      <c r="K209" s="87">
        <f t="shared" si="20"/>
        <v>0</v>
      </c>
      <c r="L209" s="86"/>
      <c r="M209" s="89" t="str">
        <f>IF($L209="","",VLOOKUP($L209,Ref!$D:$J,7,0))</f>
        <v/>
      </c>
      <c r="N209" s="90">
        <f>SUMIF(Ref!$D:$D,'подбор радиатора TESI'!$L:$L,Ref!$E:$E)</f>
        <v>0</v>
      </c>
      <c r="O209" s="86"/>
      <c r="P209" s="90">
        <f>SUMIF(Ref!$F:$F,'подбор радиатора TESI'!$O:$O,Ref!$G:$G)</f>
        <v>0</v>
      </c>
      <c r="Q209" s="88"/>
      <c r="R209" s="90">
        <f>SUMIF(pricelist!$W:$W,'подбор радиатора TESI'!$AA:$AA,pricelist!$K:$K)*$J209</f>
        <v>0</v>
      </c>
      <c r="S209" s="90">
        <f ca="1">SUMIF(pricelist!$W:$W,$AA:$AA,INDIRECT($S$12&amp;$S$14))*$J209</f>
        <v>0</v>
      </c>
      <c r="T209" s="92">
        <f t="shared" si="17"/>
        <v>0</v>
      </c>
      <c r="U209" s="86"/>
      <c r="V209" s="90">
        <f>SUMIF(Ref!$H:$H,'подбор радиатора TESI'!$U:$U,Ref!$I:$I)</f>
        <v>0</v>
      </c>
      <c r="W209" s="90">
        <f>(($N209*SUMIF(pricelist!$W:$W,'подбор радиатора TESI'!$AA:$AA,pricelist!$S:$S)*$J209)+$P209+IF($U209="радиусный",$V209*$J209,$V209)+IF($J209&gt;$AC209,31*1.13,0))*(1-$H$4/100)</f>
        <v>0</v>
      </c>
      <c r="X209" s="93"/>
      <c r="Y209" s="94"/>
      <c r="Z209" s="91"/>
      <c r="AA209" s="95" t="str">
        <f t="shared" si="23"/>
        <v>/</v>
      </c>
      <c r="AB209" s="95" t="str">
        <f t="shared" si="23"/>
        <v>/</v>
      </c>
      <c r="AC209" s="95">
        <f>SUMIF(Ref!$R:$R,'подбор радиатора TESI'!$AB:$AB,Ref!$Q:$Q)</f>
        <v>0</v>
      </c>
      <c r="AD209" s="95">
        <f t="shared" si="21"/>
        <v>1</v>
      </c>
      <c r="AE209" s="96"/>
      <c r="AF209" s="97"/>
    </row>
    <row r="210" spans="1:32" s="85" customFormat="1" ht="16.5">
      <c r="A210" s="82" t="str">
        <f t="shared" si="18"/>
        <v/>
      </c>
      <c r="B210" s="83" t="str">
        <f>IF($Z210="",IF($G210="","","RR"&amp;LEFT($G210,1)&amp;$H210&amp;IF($J210&lt;=9,"0"&amp;$J210,$J210)&amp;$L210&amp;"A4"&amp;LEFT($O210,2)&amp;"N"),VLOOKUP($Z210,Ref!$AE:$AG,3,0)&amp;$L210)</f>
        <v/>
      </c>
      <c r="C210" s="83" t="str">
        <f t="shared" si="19"/>
        <v/>
      </c>
      <c r="D210" s="82" t="str">
        <f t="shared" ref="D210:D273" si="24">IF($Z210="",IF($G210="","",$Q210),$Q210)</f>
        <v/>
      </c>
      <c r="E210" s="84" t="str">
        <f>IF($Z210="",IF($G210="","",$D210*$W210*$K$1),VLOOKUP($Z210,Ref!$AE:$AG,2,0)*$Q210*$K$1*(1-$H$4/100))</f>
        <v/>
      </c>
      <c r="G210" s="86"/>
      <c r="H210" s="86"/>
      <c r="I210" s="87">
        <f>SUMIF(pricelist!$W:$W,'подбор радиатора TESI'!$AA210,pricelist!$J:$J)</f>
        <v>0</v>
      </c>
      <c r="J210" s="88"/>
      <c r="K210" s="87">
        <f t="shared" si="20"/>
        <v>0</v>
      </c>
      <c r="L210" s="86"/>
      <c r="M210" s="89" t="str">
        <f>IF($L210="","",VLOOKUP($L210,Ref!$D:$J,7,0))</f>
        <v/>
      </c>
      <c r="N210" s="90">
        <f>SUMIF(Ref!$D:$D,'подбор радиатора TESI'!$L:$L,Ref!$E:$E)</f>
        <v>0</v>
      </c>
      <c r="O210" s="86"/>
      <c r="P210" s="90">
        <f>SUMIF(Ref!$F:$F,'подбор радиатора TESI'!$O:$O,Ref!$G:$G)</f>
        <v>0</v>
      </c>
      <c r="Q210" s="88"/>
      <c r="R210" s="90">
        <f>SUMIF(pricelist!$W:$W,'подбор радиатора TESI'!$AA:$AA,pricelist!$K:$K)*$J210</f>
        <v>0</v>
      </c>
      <c r="S210" s="90">
        <f ca="1">SUMIF(pricelist!$W:$W,$AA:$AA,INDIRECT($S$12&amp;$S$14))*$J210</f>
        <v>0</v>
      </c>
      <c r="T210" s="92">
        <f t="shared" ref="T210:T273" si="25">$J210*$Q210</f>
        <v>0</v>
      </c>
      <c r="U210" s="86"/>
      <c r="V210" s="90">
        <f>SUMIF(Ref!$H:$H,'подбор радиатора TESI'!$U:$U,Ref!$I:$I)</f>
        <v>0</v>
      </c>
      <c r="W210" s="90">
        <f>(($N210*SUMIF(pricelist!$W:$W,'подбор радиатора TESI'!$AA:$AA,pricelist!$S:$S)*$J210)+$P210+IF($U210="радиусный",$V210*$J210,$V210)+IF($J210&gt;$AC210,31*1.13,0))*(1-$H$4/100)</f>
        <v>0</v>
      </c>
      <c r="X210" s="93"/>
      <c r="Y210" s="94"/>
      <c r="Z210" s="91"/>
      <c r="AA210" s="95" t="str">
        <f t="shared" si="23"/>
        <v>/</v>
      </c>
      <c r="AB210" s="95" t="str">
        <f t="shared" si="23"/>
        <v>/</v>
      </c>
      <c r="AC210" s="95">
        <f>SUMIF(Ref!$R:$R,'подбор радиатора TESI'!$AB:$AB,Ref!$Q:$Q)</f>
        <v>0</v>
      </c>
      <c r="AD210" s="95">
        <f t="shared" si="21"/>
        <v>1</v>
      </c>
      <c r="AE210" s="96"/>
      <c r="AF210" s="97"/>
    </row>
    <row r="211" spans="1:32" s="85" customFormat="1" ht="16.5">
      <c r="A211" s="82" t="str">
        <f t="shared" ref="A211:A274" si="26">IF($C211="","",A210+1)</f>
        <v/>
      </c>
      <c r="B211" s="83" t="str">
        <f>IF($Z211="",IF($G211="","","RR"&amp;LEFT($G211,1)&amp;$H211&amp;IF($J211&lt;=9,"0"&amp;$J211,$J211)&amp;$L211&amp;"A4"&amp;LEFT($O211,2)&amp;"N"),VLOOKUP($Z211,Ref!$AE:$AG,3,0)&amp;$L211)</f>
        <v/>
      </c>
      <c r="C211" s="83" t="str">
        <f t="shared" ref="C211:C274" si="27">IF($Z211="",IF($G211="","","RR"&amp;LEFT($G211,1)&amp;" "&amp;$H211&amp;", секций "&amp;$J211&amp;", цвет "&amp;$L211&amp;", подкл. "&amp;LEFT($O211,3)&amp;", "&amp;$U211),$Z211&amp;" "&amp;$L211)</f>
        <v/>
      </c>
      <c r="D211" s="82" t="str">
        <f t="shared" si="24"/>
        <v/>
      </c>
      <c r="E211" s="84" t="str">
        <f>IF($Z211="",IF($G211="","",$D211*$W211*$K$1),VLOOKUP($Z211,Ref!$AE:$AG,2,0)*$Q211*$K$1*(1-$H$4/100))</f>
        <v/>
      </c>
      <c r="G211" s="86"/>
      <c r="H211" s="86"/>
      <c r="I211" s="87">
        <f>SUMIF(pricelist!$W:$W,'подбор радиатора TESI'!$AA211,pricelist!$J:$J)</f>
        <v>0</v>
      </c>
      <c r="J211" s="88"/>
      <c r="K211" s="87">
        <f t="shared" ref="K211:K274" si="28">$J211*45</f>
        <v>0</v>
      </c>
      <c r="L211" s="86"/>
      <c r="M211" s="89" t="str">
        <f>IF($L211="","",VLOOKUP($L211,Ref!$D:$J,7,0))</f>
        <v/>
      </c>
      <c r="N211" s="90">
        <f>SUMIF(Ref!$D:$D,'подбор радиатора TESI'!$L:$L,Ref!$E:$E)</f>
        <v>0</v>
      </c>
      <c r="O211" s="86"/>
      <c r="P211" s="90">
        <f>SUMIF(Ref!$F:$F,'подбор радиатора TESI'!$O:$O,Ref!$G:$G)</f>
        <v>0</v>
      </c>
      <c r="Q211" s="88"/>
      <c r="R211" s="90">
        <f>SUMIF(pricelist!$W:$W,'подбор радиатора TESI'!$AA:$AA,pricelist!$K:$K)*$J211</f>
        <v>0</v>
      </c>
      <c r="S211" s="90">
        <f ca="1">SUMIF(pricelist!$W:$W,$AA:$AA,INDIRECT($S$12&amp;$S$14))*$J211</f>
        <v>0</v>
      </c>
      <c r="T211" s="92">
        <f t="shared" si="25"/>
        <v>0</v>
      </c>
      <c r="U211" s="86"/>
      <c r="V211" s="90">
        <f>SUMIF(Ref!$H:$H,'подбор радиатора TESI'!$U:$U,Ref!$I:$I)</f>
        <v>0</v>
      </c>
      <c r="W211" s="90">
        <f>(($N211*SUMIF(pricelist!$W:$W,'подбор радиатора TESI'!$AA:$AA,pricelist!$S:$S)*$J211)+$P211+IF($U211="радиусный",$V211*$J211,$V211)+IF($J211&gt;$AC211,31*1.13,0))*(1-$H$4/100)</f>
        <v>0</v>
      </c>
      <c r="X211" s="93"/>
      <c r="Y211" s="94"/>
      <c r="Z211" s="91"/>
      <c r="AA211" s="95" t="str">
        <f t="shared" si="23"/>
        <v>/</v>
      </c>
      <c r="AB211" s="95" t="str">
        <f t="shared" si="23"/>
        <v>/</v>
      </c>
      <c r="AC211" s="95">
        <f>SUMIF(Ref!$R:$R,'подбор радиатора TESI'!$AB:$AB,Ref!$Q:$Q)</f>
        <v>0</v>
      </c>
      <c r="AD211" s="95">
        <f t="shared" ref="AD211:AD274" si="29">IF($Z211="",1,0)</f>
        <v>1</v>
      </c>
      <c r="AE211" s="96"/>
      <c r="AF211" s="97"/>
    </row>
    <row r="212" spans="1:32" s="85" customFormat="1" ht="16.5">
      <c r="A212" s="82" t="str">
        <f t="shared" si="26"/>
        <v/>
      </c>
      <c r="B212" s="83" t="str">
        <f>IF($Z212="",IF($G212="","","RR"&amp;LEFT($G212,1)&amp;$H212&amp;IF($J212&lt;=9,"0"&amp;$J212,$J212)&amp;$L212&amp;"A4"&amp;LEFT($O212,2)&amp;"N"),VLOOKUP($Z212,Ref!$AE:$AG,3,0)&amp;$L212)</f>
        <v/>
      </c>
      <c r="C212" s="83" t="str">
        <f t="shared" si="27"/>
        <v/>
      </c>
      <c r="D212" s="82" t="str">
        <f t="shared" si="24"/>
        <v/>
      </c>
      <c r="E212" s="84" t="str">
        <f>IF($Z212="",IF($G212="","",$D212*$W212*$K$1),VLOOKUP($Z212,Ref!$AE:$AG,2,0)*$Q212*$K$1*(1-$H$4/100))</f>
        <v/>
      </c>
      <c r="G212" s="86"/>
      <c r="H212" s="86"/>
      <c r="I212" s="87">
        <f>SUMIF(pricelist!$W:$W,'подбор радиатора TESI'!$AA212,pricelist!$J:$J)</f>
        <v>0</v>
      </c>
      <c r="J212" s="88"/>
      <c r="K212" s="87">
        <f t="shared" si="28"/>
        <v>0</v>
      </c>
      <c r="L212" s="86"/>
      <c r="M212" s="89" t="str">
        <f>IF($L212="","",VLOOKUP($L212,Ref!$D:$J,7,0))</f>
        <v/>
      </c>
      <c r="N212" s="90">
        <f>SUMIF(Ref!$D:$D,'подбор радиатора TESI'!$L:$L,Ref!$E:$E)</f>
        <v>0</v>
      </c>
      <c r="O212" s="86"/>
      <c r="P212" s="90">
        <f>SUMIF(Ref!$F:$F,'подбор радиатора TESI'!$O:$O,Ref!$G:$G)</f>
        <v>0</v>
      </c>
      <c r="Q212" s="88"/>
      <c r="R212" s="90">
        <f>SUMIF(pricelist!$W:$W,'подбор радиатора TESI'!$AA:$AA,pricelist!$K:$K)*$J212</f>
        <v>0</v>
      </c>
      <c r="S212" s="90">
        <f ca="1">SUMIF(pricelist!$W:$W,$AA:$AA,INDIRECT($S$12&amp;$S$14))*$J212</f>
        <v>0</v>
      </c>
      <c r="T212" s="92">
        <f t="shared" si="25"/>
        <v>0</v>
      </c>
      <c r="U212" s="86"/>
      <c r="V212" s="90">
        <f>SUMIF(Ref!$H:$H,'подбор радиатора TESI'!$U:$U,Ref!$I:$I)</f>
        <v>0</v>
      </c>
      <c r="W212" s="90">
        <f>(($N212*SUMIF(pricelist!$W:$W,'подбор радиатора TESI'!$AA:$AA,pricelist!$S:$S)*$J212)+$P212+IF($U212="радиусный",$V212*$J212,$V212)+IF($J212&gt;$AC212,31*1.13,0))*(1-$H$4/100)</f>
        <v>0</v>
      </c>
      <c r="X212" s="93"/>
      <c r="Y212" s="94"/>
      <c r="Z212" s="91"/>
      <c r="AA212" s="95" t="str">
        <f t="shared" si="23"/>
        <v>/</v>
      </c>
      <c r="AB212" s="95" t="str">
        <f t="shared" si="23"/>
        <v>/</v>
      </c>
      <c r="AC212" s="95">
        <f>SUMIF(Ref!$R:$R,'подбор радиатора TESI'!$AB:$AB,Ref!$Q:$Q)</f>
        <v>0</v>
      </c>
      <c r="AD212" s="95">
        <f t="shared" si="29"/>
        <v>1</v>
      </c>
      <c r="AE212" s="96"/>
      <c r="AF212" s="97"/>
    </row>
    <row r="213" spans="1:32" s="85" customFormat="1" ht="16.5">
      <c r="A213" s="82" t="str">
        <f t="shared" si="26"/>
        <v/>
      </c>
      <c r="B213" s="83" t="str">
        <f>IF($Z213="",IF($G213="","","RR"&amp;LEFT($G213,1)&amp;$H213&amp;IF($J213&lt;=9,"0"&amp;$J213,$J213)&amp;$L213&amp;"A4"&amp;LEFT($O213,2)&amp;"N"),VLOOKUP($Z213,Ref!$AE:$AG,3,0)&amp;$L213)</f>
        <v/>
      </c>
      <c r="C213" s="83" t="str">
        <f t="shared" si="27"/>
        <v/>
      </c>
      <c r="D213" s="82" t="str">
        <f t="shared" si="24"/>
        <v/>
      </c>
      <c r="E213" s="84" t="str">
        <f>IF($Z213="",IF($G213="","",$D213*$W213*$K$1),VLOOKUP($Z213,Ref!$AE:$AG,2,0)*$Q213*$K$1*(1-$H$4/100))</f>
        <v/>
      </c>
      <c r="G213" s="86"/>
      <c r="H213" s="86"/>
      <c r="I213" s="87">
        <f>SUMIF(pricelist!$W:$W,'подбор радиатора TESI'!$AA213,pricelist!$J:$J)</f>
        <v>0</v>
      </c>
      <c r="J213" s="88"/>
      <c r="K213" s="87">
        <f t="shared" si="28"/>
        <v>0</v>
      </c>
      <c r="L213" s="86"/>
      <c r="M213" s="89" t="str">
        <f>IF($L213="","",VLOOKUP($L213,Ref!$D:$J,7,0))</f>
        <v/>
      </c>
      <c r="N213" s="90">
        <f>SUMIF(Ref!$D:$D,'подбор радиатора TESI'!$L:$L,Ref!$E:$E)</f>
        <v>0</v>
      </c>
      <c r="O213" s="86"/>
      <c r="P213" s="90">
        <f>SUMIF(Ref!$F:$F,'подбор радиатора TESI'!$O:$O,Ref!$G:$G)</f>
        <v>0</v>
      </c>
      <c r="Q213" s="88"/>
      <c r="R213" s="90">
        <f>SUMIF(pricelist!$W:$W,'подбор радиатора TESI'!$AA:$AA,pricelist!$K:$K)*$J213</f>
        <v>0</v>
      </c>
      <c r="S213" s="90">
        <f ca="1">SUMIF(pricelist!$W:$W,$AA:$AA,INDIRECT($S$12&amp;$S$14))*$J213</f>
        <v>0</v>
      </c>
      <c r="T213" s="92">
        <f t="shared" si="25"/>
        <v>0</v>
      </c>
      <c r="U213" s="86"/>
      <c r="V213" s="90">
        <f>SUMIF(Ref!$H:$H,'подбор радиатора TESI'!$U:$U,Ref!$I:$I)</f>
        <v>0</v>
      </c>
      <c r="W213" s="90">
        <f>(($N213*SUMIF(pricelist!$W:$W,'подбор радиатора TESI'!$AA:$AA,pricelist!$S:$S)*$J213)+$P213+IF($U213="радиусный",$V213*$J213,$V213)+IF($J213&gt;$AC213,31*1.13,0))*(1-$H$4/100)</f>
        <v>0</v>
      </c>
      <c r="X213" s="93"/>
      <c r="Y213" s="94"/>
      <c r="Z213" s="91"/>
      <c r="AA213" s="95" t="str">
        <f t="shared" si="23"/>
        <v>/</v>
      </c>
      <c r="AB213" s="95" t="str">
        <f t="shared" si="23"/>
        <v>/</v>
      </c>
      <c r="AC213" s="95">
        <f>SUMIF(Ref!$R:$R,'подбор радиатора TESI'!$AB:$AB,Ref!$Q:$Q)</f>
        <v>0</v>
      </c>
      <c r="AD213" s="95">
        <f t="shared" si="29"/>
        <v>1</v>
      </c>
      <c r="AE213" s="96"/>
      <c r="AF213" s="97"/>
    </row>
    <row r="214" spans="1:32" s="85" customFormat="1" ht="16.5">
      <c r="A214" s="82" t="str">
        <f t="shared" si="26"/>
        <v/>
      </c>
      <c r="B214" s="83" t="str">
        <f>IF($Z214="",IF($G214="","","RR"&amp;LEFT($G214,1)&amp;$H214&amp;IF($J214&lt;=9,"0"&amp;$J214,$J214)&amp;$L214&amp;"A4"&amp;LEFT($O214,2)&amp;"N"),VLOOKUP($Z214,Ref!$AE:$AG,3,0)&amp;$L214)</f>
        <v/>
      </c>
      <c r="C214" s="83" t="str">
        <f t="shared" si="27"/>
        <v/>
      </c>
      <c r="D214" s="82" t="str">
        <f t="shared" si="24"/>
        <v/>
      </c>
      <c r="E214" s="84" t="str">
        <f>IF($Z214="",IF($G214="","",$D214*$W214*$K$1),VLOOKUP($Z214,Ref!$AE:$AG,2,0)*$Q214*$K$1*(1-$H$4/100))</f>
        <v/>
      </c>
      <c r="G214" s="86"/>
      <c r="H214" s="86"/>
      <c r="I214" s="87">
        <f>SUMIF(pricelist!$W:$W,'подбор радиатора TESI'!$AA214,pricelist!$J:$J)</f>
        <v>0</v>
      </c>
      <c r="J214" s="88"/>
      <c r="K214" s="87">
        <f t="shared" si="28"/>
        <v>0</v>
      </c>
      <c r="L214" s="86"/>
      <c r="M214" s="89" t="str">
        <f>IF($L214="","",VLOOKUP($L214,Ref!$D:$J,7,0))</f>
        <v/>
      </c>
      <c r="N214" s="90">
        <f>SUMIF(Ref!$D:$D,'подбор радиатора TESI'!$L:$L,Ref!$E:$E)</f>
        <v>0</v>
      </c>
      <c r="O214" s="86"/>
      <c r="P214" s="90">
        <f>SUMIF(Ref!$F:$F,'подбор радиатора TESI'!$O:$O,Ref!$G:$G)</f>
        <v>0</v>
      </c>
      <c r="Q214" s="88"/>
      <c r="R214" s="90">
        <f>SUMIF(pricelist!$W:$W,'подбор радиатора TESI'!$AA:$AA,pricelist!$K:$K)*$J214</f>
        <v>0</v>
      </c>
      <c r="S214" s="90">
        <f ca="1">SUMIF(pricelist!$W:$W,$AA:$AA,INDIRECT($S$12&amp;$S$14))*$J214</f>
        <v>0</v>
      </c>
      <c r="T214" s="92">
        <f t="shared" si="25"/>
        <v>0</v>
      </c>
      <c r="U214" s="86"/>
      <c r="V214" s="90">
        <f>SUMIF(Ref!$H:$H,'подбор радиатора TESI'!$U:$U,Ref!$I:$I)</f>
        <v>0</v>
      </c>
      <c r="W214" s="90">
        <f>(($N214*SUMIF(pricelist!$W:$W,'подбор радиатора TESI'!$AA:$AA,pricelist!$S:$S)*$J214)+$P214+IF($U214="радиусный",$V214*$J214,$V214)+IF($J214&gt;$AC214,31*1.13,0))*(1-$H$4/100)</f>
        <v>0</v>
      </c>
      <c r="X214" s="93"/>
      <c r="Y214" s="94"/>
      <c r="Z214" s="91"/>
      <c r="AA214" s="95" t="str">
        <f t="shared" si="23"/>
        <v>/</v>
      </c>
      <c r="AB214" s="95" t="str">
        <f t="shared" si="23"/>
        <v>/</v>
      </c>
      <c r="AC214" s="95">
        <f>SUMIF(Ref!$R:$R,'подбор радиатора TESI'!$AB:$AB,Ref!$Q:$Q)</f>
        <v>0</v>
      </c>
      <c r="AD214" s="95">
        <f t="shared" si="29"/>
        <v>1</v>
      </c>
      <c r="AE214" s="96"/>
      <c r="AF214" s="97"/>
    </row>
    <row r="215" spans="1:32" s="85" customFormat="1" ht="16.5">
      <c r="A215" s="82" t="str">
        <f t="shared" si="26"/>
        <v/>
      </c>
      <c r="B215" s="83" t="str">
        <f>IF($Z215="",IF($G215="","","RR"&amp;LEFT($G215,1)&amp;$H215&amp;IF($J215&lt;=9,"0"&amp;$J215,$J215)&amp;$L215&amp;"A4"&amp;LEFT($O215,2)&amp;"N"),VLOOKUP($Z215,Ref!$AE:$AG,3,0)&amp;$L215)</f>
        <v/>
      </c>
      <c r="C215" s="83" t="str">
        <f t="shared" si="27"/>
        <v/>
      </c>
      <c r="D215" s="82" t="str">
        <f t="shared" si="24"/>
        <v/>
      </c>
      <c r="E215" s="84" t="str">
        <f>IF($Z215="",IF($G215="","",$D215*$W215*$K$1),VLOOKUP($Z215,Ref!$AE:$AG,2,0)*$Q215*$K$1*(1-$H$4/100))</f>
        <v/>
      </c>
      <c r="G215" s="86"/>
      <c r="H215" s="86"/>
      <c r="I215" s="87">
        <f>SUMIF(pricelist!$W:$W,'подбор радиатора TESI'!$AA215,pricelist!$J:$J)</f>
        <v>0</v>
      </c>
      <c r="J215" s="88"/>
      <c r="K215" s="87">
        <f t="shared" si="28"/>
        <v>0</v>
      </c>
      <c r="L215" s="86"/>
      <c r="M215" s="89" t="str">
        <f>IF($L215="","",VLOOKUP($L215,Ref!$D:$J,7,0))</f>
        <v/>
      </c>
      <c r="N215" s="90">
        <f>SUMIF(Ref!$D:$D,'подбор радиатора TESI'!$L:$L,Ref!$E:$E)</f>
        <v>0</v>
      </c>
      <c r="O215" s="86"/>
      <c r="P215" s="90">
        <f>SUMIF(Ref!$F:$F,'подбор радиатора TESI'!$O:$O,Ref!$G:$G)</f>
        <v>0</v>
      </c>
      <c r="Q215" s="88"/>
      <c r="R215" s="90">
        <f>SUMIF(pricelist!$W:$W,'подбор радиатора TESI'!$AA:$AA,pricelist!$K:$K)*$J215</f>
        <v>0</v>
      </c>
      <c r="S215" s="90">
        <f ca="1">SUMIF(pricelist!$W:$W,$AA:$AA,INDIRECT($S$12&amp;$S$14))*$J215</f>
        <v>0</v>
      </c>
      <c r="T215" s="92">
        <f t="shared" si="25"/>
        <v>0</v>
      </c>
      <c r="U215" s="86"/>
      <c r="V215" s="90">
        <f>SUMIF(Ref!$H:$H,'подбор радиатора TESI'!$U:$U,Ref!$I:$I)</f>
        <v>0</v>
      </c>
      <c r="W215" s="90">
        <f>(($N215*SUMIF(pricelist!$W:$W,'подбор радиатора TESI'!$AA:$AA,pricelist!$S:$S)*$J215)+$P215+IF($U215="радиусный",$V215*$J215,$V215)+IF($J215&gt;$AC215,31*1.13,0))*(1-$H$4/100)</f>
        <v>0</v>
      </c>
      <c r="X215" s="93"/>
      <c r="Y215" s="94"/>
      <c r="Z215" s="91"/>
      <c r="AA215" s="95" t="str">
        <f t="shared" si="23"/>
        <v>/</v>
      </c>
      <c r="AB215" s="95" t="str">
        <f t="shared" si="23"/>
        <v>/</v>
      </c>
      <c r="AC215" s="95">
        <f>SUMIF(Ref!$R:$R,'подбор радиатора TESI'!$AB:$AB,Ref!$Q:$Q)</f>
        <v>0</v>
      </c>
      <c r="AD215" s="95">
        <f t="shared" si="29"/>
        <v>1</v>
      </c>
      <c r="AE215" s="96"/>
      <c r="AF215" s="97"/>
    </row>
    <row r="216" spans="1:32" s="85" customFormat="1" ht="16.5">
      <c r="A216" s="82" t="str">
        <f t="shared" si="26"/>
        <v/>
      </c>
      <c r="B216" s="83" t="str">
        <f>IF($Z216="",IF($G216="","","RR"&amp;LEFT($G216,1)&amp;$H216&amp;IF($J216&lt;=9,"0"&amp;$J216,$J216)&amp;$L216&amp;"A4"&amp;LEFT($O216,2)&amp;"N"),VLOOKUP($Z216,Ref!$AE:$AG,3,0)&amp;$L216)</f>
        <v/>
      </c>
      <c r="C216" s="83" t="str">
        <f t="shared" si="27"/>
        <v/>
      </c>
      <c r="D216" s="82" t="str">
        <f t="shared" si="24"/>
        <v/>
      </c>
      <c r="E216" s="84" t="str">
        <f>IF($Z216="",IF($G216="","",$D216*$W216*$K$1),VLOOKUP($Z216,Ref!$AE:$AG,2,0)*$Q216*$K$1*(1-$H$4/100))</f>
        <v/>
      </c>
      <c r="G216" s="86"/>
      <c r="H216" s="86"/>
      <c r="I216" s="87">
        <f>SUMIF(pricelist!$W:$W,'подбор радиатора TESI'!$AA216,pricelist!$J:$J)</f>
        <v>0</v>
      </c>
      <c r="J216" s="88"/>
      <c r="K216" s="87">
        <f t="shared" si="28"/>
        <v>0</v>
      </c>
      <c r="L216" s="86"/>
      <c r="M216" s="89" t="str">
        <f>IF($L216="","",VLOOKUP($L216,Ref!$D:$J,7,0))</f>
        <v/>
      </c>
      <c r="N216" s="90">
        <f>SUMIF(Ref!$D:$D,'подбор радиатора TESI'!$L:$L,Ref!$E:$E)</f>
        <v>0</v>
      </c>
      <c r="O216" s="86"/>
      <c r="P216" s="90">
        <f>SUMIF(Ref!$F:$F,'подбор радиатора TESI'!$O:$O,Ref!$G:$G)</f>
        <v>0</v>
      </c>
      <c r="Q216" s="88"/>
      <c r="R216" s="90">
        <f>SUMIF(pricelist!$W:$W,'подбор радиатора TESI'!$AA:$AA,pricelist!$K:$K)*$J216</f>
        <v>0</v>
      </c>
      <c r="S216" s="90">
        <f ca="1">SUMIF(pricelist!$W:$W,$AA:$AA,INDIRECT($S$12&amp;$S$14))*$J216</f>
        <v>0</v>
      </c>
      <c r="T216" s="92">
        <f t="shared" si="25"/>
        <v>0</v>
      </c>
      <c r="U216" s="86"/>
      <c r="V216" s="90">
        <f>SUMIF(Ref!$H:$H,'подбор радиатора TESI'!$U:$U,Ref!$I:$I)</f>
        <v>0</v>
      </c>
      <c r="W216" s="90">
        <f>(($N216*SUMIF(pricelist!$W:$W,'подбор радиатора TESI'!$AA:$AA,pricelist!$S:$S)*$J216)+$P216+IF($U216="радиусный",$V216*$J216,$V216)+IF($J216&gt;$AC216,31*1.13,0))*(1-$H$4/100)</f>
        <v>0</v>
      </c>
      <c r="X216" s="93"/>
      <c r="Y216" s="94"/>
      <c r="Z216" s="91"/>
      <c r="AA216" s="95" t="str">
        <f t="shared" si="23"/>
        <v>/</v>
      </c>
      <c r="AB216" s="95" t="str">
        <f t="shared" si="23"/>
        <v>/</v>
      </c>
      <c r="AC216" s="95">
        <f>SUMIF(Ref!$R:$R,'подбор радиатора TESI'!$AB:$AB,Ref!$Q:$Q)</f>
        <v>0</v>
      </c>
      <c r="AD216" s="95">
        <f t="shared" si="29"/>
        <v>1</v>
      </c>
      <c r="AE216" s="96"/>
      <c r="AF216" s="97"/>
    </row>
    <row r="217" spans="1:32" s="85" customFormat="1" ht="16.5">
      <c r="A217" s="82" t="str">
        <f t="shared" si="26"/>
        <v/>
      </c>
      <c r="B217" s="83" t="str">
        <f>IF($Z217="",IF($G217="","","RR"&amp;LEFT($G217,1)&amp;$H217&amp;IF($J217&lt;=9,"0"&amp;$J217,$J217)&amp;$L217&amp;"A4"&amp;LEFT($O217,2)&amp;"N"),VLOOKUP($Z217,Ref!$AE:$AG,3,0)&amp;$L217)</f>
        <v/>
      </c>
      <c r="C217" s="83" t="str">
        <f t="shared" si="27"/>
        <v/>
      </c>
      <c r="D217" s="82" t="str">
        <f t="shared" si="24"/>
        <v/>
      </c>
      <c r="E217" s="84" t="str">
        <f>IF($Z217="",IF($G217="","",$D217*$W217*$K$1),VLOOKUP($Z217,Ref!$AE:$AG,2,0)*$Q217*$K$1*(1-$H$4/100))</f>
        <v/>
      </c>
      <c r="G217" s="86"/>
      <c r="H217" s="86"/>
      <c r="I217" s="87">
        <f>SUMIF(pricelist!$W:$W,'подбор радиатора TESI'!$AA217,pricelist!$J:$J)</f>
        <v>0</v>
      </c>
      <c r="J217" s="88"/>
      <c r="K217" s="87">
        <f t="shared" si="28"/>
        <v>0</v>
      </c>
      <c r="L217" s="86"/>
      <c r="M217" s="89" t="str">
        <f>IF($L217="","",VLOOKUP($L217,Ref!$D:$J,7,0))</f>
        <v/>
      </c>
      <c r="N217" s="90">
        <f>SUMIF(Ref!$D:$D,'подбор радиатора TESI'!$L:$L,Ref!$E:$E)</f>
        <v>0</v>
      </c>
      <c r="O217" s="86"/>
      <c r="P217" s="90">
        <f>SUMIF(Ref!$F:$F,'подбор радиатора TESI'!$O:$O,Ref!$G:$G)</f>
        <v>0</v>
      </c>
      <c r="Q217" s="88"/>
      <c r="R217" s="90">
        <f>SUMIF(pricelist!$W:$W,'подбор радиатора TESI'!$AA:$AA,pricelist!$K:$K)*$J217</f>
        <v>0</v>
      </c>
      <c r="S217" s="90">
        <f ca="1">SUMIF(pricelist!$W:$W,$AA:$AA,INDIRECT($S$12&amp;$S$14))*$J217</f>
        <v>0</v>
      </c>
      <c r="T217" s="92">
        <f t="shared" si="25"/>
        <v>0</v>
      </c>
      <c r="U217" s="86"/>
      <c r="V217" s="90">
        <f>SUMIF(Ref!$H:$H,'подбор радиатора TESI'!$U:$U,Ref!$I:$I)</f>
        <v>0</v>
      </c>
      <c r="W217" s="90">
        <f>(($N217*SUMIF(pricelist!$W:$W,'подбор радиатора TESI'!$AA:$AA,pricelist!$S:$S)*$J217)+$P217+IF($U217="радиусный",$V217*$J217,$V217)+IF($J217&gt;$AC217,31*1.13,0))*(1-$H$4/100)</f>
        <v>0</v>
      </c>
      <c r="X217" s="93"/>
      <c r="Y217" s="94"/>
      <c r="Z217" s="91"/>
      <c r="AA217" s="95" t="str">
        <f t="shared" si="23"/>
        <v>/</v>
      </c>
      <c r="AB217" s="95" t="str">
        <f t="shared" si="23"/>
        <v>/</v>
      </c>
      <c r="AC217" s="95">
        <f>SUMIF(Ref!$R:$R,'подбор радиатора TESI'!$AB:$AB,Ref!$Q:$Q)</f>
        <v>0</v>
      </c>
      <c r="AD217" s="95">
        <f t="shared" si="29"/>
        <v>1</v>
      </c>
      <c r="AE217" s="96"/>
      <c r="AF217" s="97"/>
    </row>
    <row r="218" spans="1:32" s="85" customFormat="1" ht="16.5">
      <c r="A218" s="82" t="str">
        <f t="shared" si="26"/>
        <v/>
      </c>
      <c r="B218" s="83" t="str">
        <f>IF($Z218="",IF($G218="","","RR"&amp;LEFT($G218,1)&amp;$H218&amp;IF($J218&lt;=9,"0"&amp;$J218,$J218)&amp;$L218&amp;"A4"&amp;LEFT($O218,2)&amp;"N"),VLOOKUP($Z218,Ref!$AE:$AG,3,0)&amp;$L218)</f>
        <v/>
      </c>
      <c r="C218" s="83" t="str">
        <f t="shared" si="27"/>
        <v/>
      </c>
      <c r="D218" s="82" t="str">
        <f t="shared" si="24"/>
        <v/>
      </c>
      <c r="E218" s="84" t="str">
        <f>IF($Z218="",IF($G218="","",$D218*$W218*$K$1),VLOOKUP($Z218,Ref!$AE:$AG,2,0)*$Q218*$K$1*(1-$H$4/100))</f>
        <v/>
      </c>
      <c r="G218" s="86"/>
      <c r="H218" s="86"/>
      <c r="I218" s="87">
        <f>SUMIF(pricelist!$W:$W,'подбор радиатора TESI'!$AA218,pricelist!$J:$J)</f>
        <v>0</v>
      </c>
      <c r="J218" s="88"/>
      <c r="K218" s="87">
        <f t="shared" si="28"/>
        <v>0</v>
      </c>
      <c r="L218" s="86"/>
      <c r="M218" s="89" t="str">
        <f>IF($L218="","",VLOOKUP($L218,Ref!$D:$J,7,0))</f>
        <v/>
      </c>
      <c r="N218" s="90">
        <f>SUMIF(Ref!$D:$D,'подбор радиатора TESI'!$L:$L,Ref!$E:$E)</f>
        <v>0</v>
      </c>
      <c r="O218" s="86"/>
      <c r="P218" s="90">
        <f>SUMIF(Ref!$F:$F,'подбор радиатора TESI'!$O:$O,Ref!$G:$G)</f>
        <v>0</v>
      </c>
      <c r="Q218" s="88"/>
      <c r="R218" s="90">
        <f>SUMIF(pricelist!$W:$W,'подбор радиатора TESI'!$AA:$AA,pricelist!$K:$K)*$J218</f>
        <v>0</v>
      </c>
      <c r="S218" s="90">
        <f ca="1">SUMIF(pricelist!$W:$W,$AA:$AA,INDIRECT($S$12&amp;$S$14))*$J218</f>
        <v>0</v>
      </c>
      <c r="T218" s="92">
        <f t="shared" si="25"/>
        <v>0</v>
      </c>
      <c r="U218" s="86"/>
      <c r="V218" s="90">
        <f>SUMIF(Ref!$H:$H,'подбор радиатора TESI'!$U:$U,Ref!$I:$I)</f>
        <v>0</v>
      </c>
      <c r="W218" s="90">
        <f>(($N218*SUMIF(pricelist!$W:$W,'подбор радиатора TESI'!$AA:$AA,pricelist!$S:$S)*$J218)+$P218+IF($U218="радиусный",$V218*$J218,$V218)+IF($J218&gt;$AC218,31*1.13,0))*(1-$H$4/100)</f>
        <v>0</v>
      </c>
      <c r="X218" s="93"/>
      <c r="Y218" s="94"/>
      <c r="Z218" s="91"/>
      <c r="AA218" s="95" t="str">
        <f t="shared" si="23"/>
        <v>/</v>
      </c>
      <c r="AB218" s="95" t="str">
        <f t="shared" si="23"/>
        <v>/</v>
      </c>
      <c r="AC218" s="95">
        <f>SUMIF(Ref!$R:$R,'подбор радиатора TESI'!$AB:$AB,Ref!$Q:$Q)</f>
        <v>0</v>
      </c>
      <c r="AD218" s="95">
        <f t="shared" si="29"/>
        <v>1</v>
      </c>
      <c r="AE218" s="96"/>
      <c r="AF218" s="97"/>
    </row>
    <row r="219" spans="1:32" s="85" customFormat="1" ht="16.5">
      <c r="A219" s="82" t="str">
        <f t="shared" si="26"/>
        <v/>
      </c>
      <c r="B219" s="83" t="str">
        <f>IF($Z219="",IF($G219="","","RR"&amp;LEFT($G219,1)&amp;$H219&amp;IF($J219&lt;=9,"0"&amp;$J219,$J219)&amp;$L219&amp;"A4"&amp;LEFT($O219,2)&amp;"N"),VLOOKUP($Z219,Ref!$AE:$AG,3,0)&amp;$L219)</f>
        <v/>
      </c>
      <c r="C219" s="83" t="str">
        <f t="shared" si="27"/>
        <v/>
      </c>
      <c r="D219" s="82" t="str">
        <f t="shared" si="24"/>
        <v/>
      </c>
      <c r="E219" s="84" t="str">
        <f>IF($Z219="",IF($G219="","",$D219*$W219*$K$1),VLOOKUP($Z219,Ref!$AE:$AG,2,0)*$Q219*$K$1*(1-$H$4/100))</f>
        <v/>
      </c>
      <c r="G219" s="86"/>
      <c r="H219" s="86"/>
      <c r="I219" s="87">
        <f>SUMIF(pricelist!$W:$W,'подбор радиатора TESI'!$AA219,pricelist!$J:$J)</f>
        <v>0</v>
      </c>
      <c r="J219" s="88"/>
      <c r="K219" s="87">
        <f t="shared" si="28"/>
        <v>0</v>
      </c>
      <c r="L219" s="86"/>
      <c r="M219" s="89" t="str">
        <f>IF($L219="","",VLOOKUP($L219,Ref!$D:$J,7,0))</f>
        <v/>
      </c>
      <c r="N219" s="90">
        <f>SUMIF(Ref!$D:$D,'подбор радиатора TESI'!$L:$L,Ref!$E:$E)</f>
        <v>0</v>
      </c>
      <c r="O219" s="86"/>
      <c r="P219" s="90">
        <f>SUMIF(Ref!$F:$F,'подбор радиатора TESI'!$O:$O,Ref!$G:$G)</f>
        <v>0</v>
      </c>
      <c r="Q219" s="88"/>
      <c r="R219" s="90">
        <f>SUMIF(pricelist!$W:$W,'подбор радиатора TESI'!$AA:$AA,pricelist!$K:$K)*$J219</f>
        <v>0</v>
      </c>
      <c r="S219" s="90">
        <f ca="1">SUMIF(pricelist!$W:$W,$AA:$AA,INDIRECT($S$12&amp;$S$14))*$J219</f>
        <v>0</v>
      </c>
      <c r="T219" s="92">
        <f t="shared" si="25"/>
        <v>0</v>
      </c>
      <c r="U219" s="86"/>
      <c r="V219" s="90">
        <f>SUMIF(Ref!$H:$H,'подбор радиатора TESI'!$U:$U,Ref!$I:$I)</f>
        <v>0</v>
      </c>
      <c r="W219" s="90">
        <f>(($N219*SUMIF(pricelist!$W:$W,'подбор радиатора TESI'!$AA:$AA,pricelist!$S:$S)*$J219)+$P219+IF($U219="радиусный",$V219*$J219,$V219)+IF($J219&gt;$AC219,31*1.13,0))*(1-$H$4/100)</f>
        <v>0</v>
      </c>
      <c r="X219" s="93"/>
      <c r="Y219" s="94"/>
      <c r="Z219" s="91"/>
      <c r="AA219" s="95" t="str">
        <f t="shared" si="23"/>
        <v>/</v>
      </c>
      <c r="AB219" s="95" t="str">
        <f t="shared" si="23"/>
        <v>/</v>
      </c>
      <c r="AC219" s="95">
        <f>SUMIF(Ref!$R:$R,'подбор радиатора TESI'!$AB:$AB,Ref!$Q:$Q)</f>
        <v>0</v>
      </c>
      <c r="AD219" s="95">
        <f t="shared" si="29"/>
        <v>1</v>
      </c>
      <c r="AE219" s="96"/>
      <c r="AF219" s="97"/>
    </row>
    <row r="220" spans="1:32" s="85" customFormat="1" ht="16.5">
      <c r="A220" s="82" t="str">
        <f t="shared" si="26"/>
        <v/>
      </c>
      <c r="B220" s="83" t="str">
        <f>IF($Z220="",IF($G220="","","RR"&amp;LEFT($G220,1)&amp;$H220&amp;IF($J220&lt;=9,"0"&amp;$J220,$J220)&amp;$L220&amp;"A4"&amp;LEFT($O220,2)&amp;"N"),VLOOKUP($Z220,Ref!$AE:$AG,3,0)&amp;$L220)</f>
        <v/>
      </c>
      <c r="C220" s="83" t="str">
        <f t="shared" si="27"/>
        <v/>
      </c>
      <c r="D220" s="82" t="str">
        <f t="shared" si="24"/>
        <v/>
      </c>
      <c r="E220" s="84" t="str">
        <f>IF($Z220="",IF($G220="","",$D220*$W220*$K$1),VLOOKUP($Z220,Ref!$AE:$AG,2,0)*$Q220*$K$1*(1-$H$4/100))</f>
        <v/>
      </c>
      <c r="G220" s="86"/>
      <c r="H220" s="86"/>
      <c r="I220" s="87">
        <f>SUMIF(pricelist!$W:$W,'подбор радиатора TESI'!$AA220,pricelist!$J:$J)</f>
        <v>0</v>
      </c>
      <c r="J220" s="88"/>
      <c r="K220" s="87">
        <f t="shared" si="28"/>
        <v>0</v>
      </c>
      <c r="L220" s="86"/>
      <c r="M220" s="89" t="str">
        <f>IF($L220="","",VLOOKUP($L220,Ref!$D:$J,7,0))</f>
        <v/>
      </c>
      <c r="N220" s="90">
        <f>SUMIF(Ref!$D:$D,'подбор радиатора TESI'!$L:$L,Ref!$E:$E)</f>
        <v>0</v>
      </c>
      <c r="O220" s="86"/>
      <c r="P220" s="90">
        <f>SUMIF(Ref!$F:$F,'подбор радиатора TESI'!$O:$O,Ref!$G:$G)</f>
        <v>0</v>
      </c>
      <c r="Q220" s="88"/>
      <c r="R220" s="90">
        <f>SUMIF(pricelist!$W:$W,'подбор радиатора TESI'!$AA:$AA,pricelist!$K:$K)*$J220</f>
        <v>0</v>
      </c>
      <c r="S220" s="90">
        <f ca="1">SUMIF(pricelist!$W:$W,$AA:$AA,INDIRECT($S$12&amp;$S$14))*$J220</f>
        <v>0</v>
      </c>
      <c r="T220" s="92">
        <f t="shared" si="25"/>
        <v>0</v>
      </c>
      <c r="U220" s="86"/>
      <c r="V220" s="90">
        <f>SUMIF(Ref!$H:$H,'подбор радиатора TESI'!$U:$U,Ref!$I:$I)</f>
        <v>0</v>
      </c>
      <c r="W220" s="90">
        <f>(($N220*SUMIF(pricelist!$W:$W,'подбор радиатора TESI'!$AA:$AA,pricelist!$S:$S)*$J220)+$P220+IF($U220="радиусный",$V220*$J220,$V220)+IF($J220&gt;$AC220,31*1.13,0))*(1-$H$4/100)</f>
        <v>0</v>
      </c>
      <c r="X220" s="93"/>
      <c r="Y220" s="94"/>
      <c r="Z220" s="91"/>
      <c r="AA220" s="95" t="str">
        <f t="shared" si="23"/>
        <v>/</v>
      </c>
      <c r="AB220" s="95" t="str">
        <f t="shared" si="23"/>
        <v>/</v>
      </c>
      <c r="AC220" s="95">
        <f>SUMIF(Ref!$R:$R,'подбор радиатора TESI'!$AB:$AB,Ref!$Q:$Q)</f>
        <v>0</v>
      </c>
      <c r="AD220" s="95">
        <f t="shared" si="29"/>
        <v>1</v>
      </c>
      <c r="AE220" s="96"/>
      <c r="AF220" s="97"/>
    </row>
    <row r="221" spans="1:32" s="85" customFormat="1" ht="16.5">
      <c r="A221" s="82" t="str">
        <f t="shared" si="26"/>
        <v/>
      </c>
      <c r="B221" s="83" t="str">
        <f>IF($Z221="",IF($G221="","","RR"&amp;LEFT($G221,1)&amp;$H221&amp;IF($J221&lt;=9,"0"&amp;$J221,$J221)&amp;$L221&amp;"A4"&amp;LEFT($O221,2)&amp;"N"),VLOOKUP($Z221,Ref!$AE:$AG,3,0)&amp;$L221)</f>
        <v/>
      </c>
      <c r="C221" s="83" t="str">
        <f t="shared" si="27"/>
        <v/>
      </c>
      <c r="D221" s="82" t="str">
        <f t="shared" si="24"/>
        <v/>
      </c>
      <c r="E221" s="84" t="str">
        <f>IF($Z221="",IF($G221="","",$D221*$W221*$K$1),VLOOKUP($Z221,Ref!$AE:$AG,2,0)*$Q221*$K$1*(1-$H$4/100))</f>
        <v/>
      </c>
      <c r="G221" s="86"/>
      <c r="H221" s="86"/>
      <c r="I221" s="87">
        <f>SUMIF(pricelist!$W:$W,'подбор радиатора TESI'!$AA221,pricelist!$J:$J)</f>
        <v>0</v>
      </c>
      <c r="J221" s="88"/>
      <c r="K221" s="87">
        <f t="shared" si="28"/>
        <v>0</v>
      </c>
      <c r="L221" s="86"/>
      <c r="M221" s="89" t="str">
        <f>IF($L221="","",VLOOKUP($L221,Ref!$D:$J,7,0))</f>
        <v/>
      </c>
      <c r="N221" s="90">
        <f>SUMIF(Ref!$D:$D,'подбор радиатора TESI'!$L:$L,Ref!$E:$E)</f>
        <v>0</v>
      </c>
      <c r="O221" s="86"/>
      <c r="P221" s="90">
        <f>SUMIF(Ref!$F:$F,'подбор радиатора TESI'!$O:$O,Ref!$G:$G)</f>
        <v>0</v>
      </c>
      <c r="Q221" s="88"/>
      <c r="R221" s="90">
        <f>SUMIF(pricelist!$W:$W,'подбор радиатора TESI'!$AA:$AA,pricelist!$K:$K)*$J221</f>
        <v>0</v>
      </c>
      <c r="S221" s="90">
        <f ca="1">SUMIF(pricelist!$W:$W,$AA:$AA,INDIRECT($S$12&amp;$S$14))*$J221</f>
        <v>0</v>
      </c>
      <c r="T221" s="92">
        <f t="shared" si="25"/>
        <v>0</v>
      </c>
      <c r="U221" s="86"/>
      <c r="V221" s="90">
        <f>SUMIF(Ref!$H:$H,'подбор радиатора TESI'!$U:$U,Ref!$I:$I)</f>
        <v>0</v>
      </c>
      <c r="W221" s="90">
        <f>(($N221*SUMIF(pricelist!$W:$W,'подбор радиатора TESI'!$AA:$AA,pricelist!$S:$S)*$J221)+$P221+IF($U221="радиусный",$V221*$J221,$V221)+IF($J221&gt;$AC221,31*1.13,0))*(1-$H$4/100)</f>
        <v>0</v>
      </c>
      <c r="X221" s="93"/>
      <c r="Y221" s="94"/>
      <c r="Z221" s="91"/>
      <c r="AA221" s="95" t="str">
        <f t="shared" si="23"/>
        <v>/</v>
      </c>
      <c r="AB221" s="95" t="str">
        <f t="shared" si="23"/>
        <v>/</v>
      </c>
      <c r="AC221" s="95">
        <f>SUMIF(Ref!$R:$R,'подбор радиатора TESI'!$AB:$AB,Ref!$Q:$Q)</f>
        <v>0</v>
      </c>
      <c r="AD221" s="95">
        <f t="shared" si="29"/>
        <v>1</v>
      </c>
      <c r="AE221" s="96"/>
      <c r="AF221" s="97"/>
    </row>
    <row r="222" spans="1:32" s="85" customFormat="1" ht="16.5">
      <c r="A222" s="82" t="str">
        <f t="shared" si="26"/>
        <v/>
      </c>
      <c r="B222" s="83" t="str">
        <f>IF($Z222="",IF($G222="","","RR"&amp;LEFT($G222,1)&amp;$H222&amp;IF($J222&lt;=9,"0"&amp;$J222,$J222)&amp;$L222&amp;"A4"&amp;LEFT($O222,2)&amp;"N"),VLOOKUP($Z222,Ref!$AE:$AG,3,0)&amp;$L222)</f>
        <v/>
      </c>
      <c r="C222" s="83" t="str">
        <f t="shared" si="27"/>
        <v/>
      </c>
      <c r="D222" s="82" t="str">
        <f t="shared" si="24"/>
        <v/>
      </c>
      <c r="E222" s="84" t="str">
        <f>IF($Z222="",IF($G222="","",$D222*$W222*$K$1),VLOOKUP($Z222,Ref!$AE:$AG,2,0)*$Q222*$K$1*(1-$H$4/100))</f>
        <v/>
      </c>
      <c r="G222" s="86"/>
      <c r="H222" s="86"/>
      <c r="I222" s="87">
        <f>SUMIF(pricelist!$W:$W,'подбор радиатора TESI'!$AA222,pricelist!$J:$J)</f>
        <v>0</v>
      </c>
      <c r="J222" s="88"/>
      <c r="K222" s="87">
        <f t="shared" si="28"/>
        <v>0</v>
      </c>
      <c r="L222" s="86"/>
      <c r="M222" s="89" t="str">
        <f>IF($L222="","",VLOOKUP($L222,Ref!$D:$J,7,0))</f>
        <v/>
      </c>
      <c r="N222" s="90">
        <f>SUMIF(Ref!$D:$D,'подбор радиатора TESI'!$L:$L,Ref!$E:$E)</f>
        <v>0</v>
      </c>
      <c r="O222" s="86"/>
      <c r="P222" s="90">
        <f>SUMIF(Ref!$F:$F,'подбор радиатора TESI'!$O:$O,Ref!$G:$G)</f>
        <v>0</v>
      </c>
      <c r="Q222" s="88"/>
      <c r="R222" s="90">
        <f>SUMIF(pricelist!$W:$W,'подбор радиатора TESI'!$AA:$AA,pricelist!$K:$K)*$J222</f>
        <v>0</v>
      </c>
      <c r="S222" s="90">
        <f ca="1">SUMIF(pricelist!$W:$W,$AA:$AA,INDIRECT($S$12&amp;$S$14))*$J222</f>
        <v>0</v>
      </c>
      <c r="T222" s="92">
        <f t="shared" si="25"/>
        <v>0</v>
      </c>
      <c r="U222" s="86"/>
      <c r="V222" s="90">
        <f>SUMIF(Ref!$H:$H,'подбор радиатора TESI'!$U:$U,Ref!$I:$I)</f>
        <v>0</v>
      </c>
      <c r="W222" s="90">
        <f>(($N222*SUMIF(pricelist!$W:$W,'подбор радиатора TESI'!$AA:$AA,pricelist!$S:$S)*$J222)+$P222+IF($U222="радиусный",$V222*$J222,$V222)+IF($J222&gt;$AC222,31*1.13,0))*(1-$H$4/100)</f>
        <v>0</v>
      </c>
      <c r="X222" s="93"/>
      <c r="Y222" s="94"/>
      <c r="Z222" s="91"/>
      <c r="AA222" s="95" t="str">
        <f t="shared" si="23"/>
        <v>/</v>
      </c>
      <c r="AB222" s="95" t="str">
        <f t="shared" si="23"/>
        <v>/</v>
      </c>
      <c r="AC222" s="95">
        <f>SUMIF(Ref!$R:$R,'подбор радиатора TESI'!$AB:$AB,Ref!$Q:$Q)</f>
        <v>0</v>
      </c>
      <c r="AD222" s="95">
        <f t="shared" si="29"/>
        <v>1</v>
      </c>
      <c r="AE222" s="96"/>
      <c r="AF222" s="97"/>
    </row>
    <row r="223" spans="1:32" s="85" customFormat="1" ht="16.5">
      <c r="A223" s="82" t="str">
        <f t="shared" si="26"/>
        <v/>
      </c>
      <c r="B223" s="83" t="str">
        <f>IF($Z223="",IF($G223="","","RR"&amp;LEFT($G223,1)&amp;$H223&amp;IF($J223&lt;=9,"0"&amp;$J223,$J223)&amp;$L223&amp;"A4"&amp;LEFT($O223,2)&amp;"N"),VLOOKUP($Z223,Ref!$AE:$AG,3,0)&amp;$L223)</f>
        <v/>
      </c>
      <c r="C223" s="83" t="str">
        <f t="shared" si="27"/>
        <v/>
      </c>
      <c r="D223" s="82" t="str">
        <f t="shared" si="24"/>
        <v/>
      </c>
      <c r="E223" s="84" t="str">
        <f>IF($Z223="",IF($G223="","",$D223*$W223*$K$1),VLOOKUP($Z223,Ref!$AE:$AG,2,0)*$Q223*$K$1*(1-$H$4/100))</f>
        <v/>
      </c>
      <c r="G223" s="86"/>
      <c r="H223" s="86"/>
      <c r="I223" s="87">
        <f>SUMIF(pricelist!$W:$W,'подбор радиатора TESI'!$AA223,pricelist!$J:$J)</f>
        <v>0</v>
      </c>
      <c r="J223" s="88"/>
      <c r="K223" s="87">
        <f t="shared" si="28"/>
        <v>0</v>
      </c>
      <c r="L223" s="86"/>
      <c r="M223" s="89" t="str">
        <f>IF($L223="","",VLOOKUP($L223,Ref!$D:$J,7,0))</f>
        <v/>
      </c>
      <c r="N223" s="90">
        <f>SUMIF(Ref!$D:$D,'подбор радиатора TESI'!$L:$L,Ref!$E:$E)</f>
        <v>0</v>
      </c>
      <c r="O223" s="86"/>
      <c r="P223" s="90">
        <f>SUMIF(Ref!$F:$F,'подбор радиатора TESI'!$O:$O,Ref!$G:$G)</f>
        <v>0</v>
      </c>
      <c r="Q223" s="88"/>
      <c r="R223" s="90">
        <f>SUMIF(pricelist!$W:$W,'подбор радиатора TESI'!$AA:$AA,pricelist!$K:$K)*$J223</f>
        <v>0</v>
      </c>
      <c r="S223" s="90">
        <f ca="1">SUMIF(pricelist!$W:$W,$AA:$AA,INDIRECT($S$12&amp;$S$14))*$J223</f>
        <v>0</v>
      </c>
      <c r="T223" s="92">
        <f t="shared" si="25"/>
        <v>0</v>
      </c>
      <c r="U223" s="86"/>
      <c r="V223" s="90">
        <f>SUMIF(Ref!$H:$H,'подбор радиатора TESI'!$U:$U,Ref!$I:$I)</f>
        <v>0</v>
      </c>
      <c r="W223" s="90">
        <f>(($N223*SUMIF(pricelist!$W:$W,'подбор радиатора TESI'!$AA:$AA,pricelist!$S:$S)*$J223)+$P223+IF($U223="радиусный",$V223*$J223,$V223)+IF($J223&gt;$AC223,31*1.13,0))*(1-$H$4/100)</f>
        <v>0</v>
      </c>
      <c r="X223" s="93"/>
      <c r="Y223" s="94"/>
      <c r="Z223" s="91"/>
      <c r="AA223" s="95" t="str">
        <f t="shared" si="23"/>
        <v>/</v>
      </c>
      <c r="AB223" s="95" t="str">
        <f t="shared" si="23"/>
        <v>/</v>
      </c>
      <c r="AC223" s="95">
        <f>SUMIF(Ref!$R:$R,'подбор радиатора TESI'!$AB:$AB,Ref!$Q:$Q)</f>
        <v>0</v>
      </c>
      <c r="AD223" s="95">
        <f t="shared" si="29"/>
        <v>1</v>
      </c>
      <c r="AE223" s="96"/>
      <c r="AF223" s="97"/>
    </row>
    <row r="224" spans="1:32" s="85" customFormat="1" ht="16.5">
      <c r="A224" s="82" t="str">
        <f t="shared" si="26"/>
        <v/>
      </c>
      <c r="B224" s="83" t="str">
        <f>IF($Z224="",IF($G224="","","RR"&amp;LEFT($G224,1)&amp;$H224&amp;IF($J224&lt;=9,"0"&amp;$J224,$J224)&amp;$L224&amp;"A4"&amp;LEFT($O224,2)&amp;"N"),VLOOKUP($Z224,Ref!$AE:$AG,3,0)&amp;$L224)</f>
        <v/>
      </c>
      <c r="C224" s="83" t="str">
        <f t="shared" si="27"/>
        <v/>
      </c>
      <c r="D224" s="82" t="str">
        <f t="shared" si="24"/>
        <v/>
      </c>
      <c r="E224" s="84" t="str">
        <f>IF($Z224="",IF($G224="","",$D224*$W224*$K$1),VLOOKUP($Z224,Ref!$AE:$AG,2,0)*$Q224*$K$1*(1-$H$4/100))</f>
        <v/>
      </c>
      <c r="G224" s="86"/>
      <c r="H224" s="86"/>
      <c r="I224" s="87">
        <f>SUMIF(pricelist!$W:$W,'подбор радиатора TESI'!$AA224,pricelist!$J:$J)</f>
        <v>0</v>
      </c>
      <c r="J224" s="88"/>
      <c r="K224" s="87">
        <f t="shared" si="28"/>
        <v>0</v>
      </c>
      <c r="L224" s="86"/>
      <c r="M224" s="89" t="str">
        <f>IF($L224="","",VLOOKUP($L224,Ref!$D:$J,7,0))</f>
        <v/>
      </c>
      <c r="N224" s="90">
        <f>SUMIF(Ref!$D:$D,'подбор радиатора TESI'!$L:$L,Ref!$E:$E)</f>
        <v>0</v>
      </c>
      <c r="O224" s="86"/>
      <c r="P224" s="90">
        <f>SUMIF(Ref!$F:$F,'подбор радиатора TESI'!$O:$O,Ref!$G:$G)</f>
        <v>0</v>
      </c>
      <c r="Q224" s="88"/>
      <c r="R224" s="90">
        <f>SUMIF(pricelist!$W:$W,'подбор радиатора TESI'!$AA:$AA,pricelist!$K:$K)*$J224</f>
        <v>0</v>
      </c>
      <c r="S224" s="90">
        <f ca="1">SUMIF(pricelist!$W:$W,$AA:$AA,INDIRECT($S$12&amp;$S$14))*$J224</f>
        <v>0</v>
      </c>
      <c r="T224" s="92">
        <f t="shared" si="25"/>
        <v>0</v>
      </c>
      <c r="U224" s="86"/>
      <c r="V224" s="90">
        <f>SUMIF(Ref!$H:$H,'подбор радиатора TESI'!$U:$U,Ref!$I:$I)</f>
        <v>0</v>
      </c>
      <c r="W224" s="90">
        <f>(($N224*SUMIF(pricelist!$W:$W,'подбор радиатора TESI'!$AA:$AA,pricelist!$S:$S)*$J224)+$P224+IF($U224="радиусный",$V224*$J224,$V224)+IF($J224&gt;$AC224,31*1.13,0))*(1-$H$4/100)</f>
        <v>0</v>
      </c>
      <c r="X224" s="93"/>
      <c r="Y224" s="94"/>
      <c r="Z224" s="91"/>
      <c r="AA224" s="95" t="str">
        <f t="shared" si="23"/>
        <v>/</v>
      </c>
      <c r="AB224" s="95" t="str">
        <f t="shared" si="23"/>
        <v>/</v>
      </c>
      <c r="AC224" s="95">
        <f>SUMIF(Ref!$R:$R,'подбор радиатора TESI'!$AB:$AB,Ref!$Q:$Q)</f>
        <v>0</v>
      </c>
      <c r="AD224" s="95">
        <f t="shared" si="29"/>
        <v>1</v>
      </c>
      <c r="AE224" s="96"/>
      <c r="AF224" s="97"/>
    </row>
    <row r="225" spans="1:32" s="85" customFormat="1" ht="16.5">
      <c r="A225" s="82" t="str">
        <f t="shared" si="26"/>
        <v/>
      </c>
      <c r="B225" s="83" t="str">
        <f>IF($Z225="",IF($G225="","","RR"&amp;LEFT($G225,1)&amp;$H225&amp;IF($J225&lt;=9,"0"&amp;$J225,$J225)&amp;$L225&amp;"A4"&amp;LEFT($O225,2)&amp;"N"),VLOOKUP($Z225,Ref!$AE:$AG,3,0)&amp;$L225)</f>
        <v/>
      </c>
      <c r="C225" s="83" t="str">
        <f t="shared" si="27"/>
        <v/>
      </c>
      <c r="D225" s="82" t="str">
        <f t="shared" si="24"/>
        <v/>
      </c>
      <c r="E225" s="84" t="str">
        <f>IF($Z225="",IF($G225="","",$D225*$W225*$K$1),VLOOKUP($Z225,Ref!$AE:$AG,2,0)*$Q225*$K$1*(1-$H$4/100))</f>
        <v/>
      </c>
      <c r="G225" s="86"/>
      <c r="H225" s="86"/>
      <c r="I225" s="87">
        <f>SUMIF(pricelist!$W:$W,'подбор радиатора TESI'!$AA225,pricelist!$J:$J)</f>
        <v>0</v>
      </c>
      <c r="J225" s="88"/>
      <c r="K225" s="87">
        <f t="shared" si="28"/>
        <v>0</v>
      </c>
      <c r="L225" s="86"/>
      <c r="M225" s="89" t="str">
        <f>IF($L225="","",VLOOKUP($L225,Ref!$D:$J,7,0))</f>
        <v/>
      </c>
      <c r="N225" s="90">
        <f>SUMIF(Ref!$D:$D,'подбор радиатора TESI'!$L:$L,Ref!$E:$E)</f>
        <v>0</v>
      </c>
      <c r="O225" s="86"/>
      <c r="P225" s="90">
        <f>SUMIF(Ref!$F:$F,'подбор радиатора TESI'!$O:$O,Ref!$G:$G)</f>
        <v>0</v>
      </c>
      <c r="Q225" s="88"/>
      <c r="R225" s="90">
        <f>SUMIF(pricelist!$W:$W,'подбор радиатора TESI'!$AA:$AA,pricelist!$K:$K)*$J225</f>
        <v>0</v>
      </c>
      <c r="S225" s="90">
        <f ca="1">SUMIF(pricelist!$W:$W,$AA:$AA,INDIRECT($S$12&amp;$S$14))*$J225</f>
        <v>0</v>
      </c>
      <c r="T225" s="92">
        <f t="shared" si="25"/>
        <v>0</v>
      </c>
      <c r="U225" s="86"/>
      <c r="V225" s="90">
        <f>SUMIF(Ref!$H:$H,'подбор радиатора TESI'!$U:$U,Ref!$I:$I)</f>
        <v>0</v>
      </c>
      <c r="W225" s="90">
        <f>(($N225*SUMIF(pricelist!$W:$W,'подбор радиатора TESI'!$AA:$AA,pricelist!$S:$S)*$J225)+$P225+IF($U225="радиусный",$V225*$J225,$V225)+IF($J225&gt;$AC225,31*1.13,0))*(1-$H$4/100)</f>
        <v>0</v>
      </c>
      <c r="X225" s="93"/>
      <c r="Y225" s="94"/>
      <c r="Z225" s="91"/>
      <c r="AA225" s="95" t="str">
        <f t="shared" si="23"/>
        <v>/</v>
      </c>
      <c r="AB225" s="95" t="str">
        <f t="shared" si="23"/>
        <v>/</v>
      </c>
      <c r="AC225" s="95">
        <f>SUMIF(Ref!$R:$R,'подбор радиатора TESI'!$AB:$AB,Ref!$Q:$Q)</f>
        <v>0</v>
      </c>
      <c r="AD225" s="95">
        <f t="shared" si="29"/>
        <v>1</v>
      </c>
      <c r="AE225" s="96"/>
      <c r="AF225" s="97"/>
    </row>
    <row r="226" spans="1:32" s="85" customFormat="1" ht="16.5">
      <c r="A226" s="82" t="str">
        <f t="shared" si="26"/>
        <v/>
      </c>
      <c r="B226" s="83" t="str">
        <f>IF($Z226="",IF($G226="","","RR"&amp;LEFT($G226,1)&amp;$H226&amp;IF($J226&lt;=9,"0"&amp;$J226,$J226)&amp;$L226&amp;"A4"&amp;LEFT($O226,2)&amp;"N"),VLOOKUP($Z226,Ref!$AE:$AG,3,0)&amp;$L226)</f>
        <v/>
      </c>
      <c r="C226" s="83" t="str">
        <f t="shared" si="27"/>
        <v/>
      </c>
      <c r="D226" s="82" t="str">
        <f t="shared" si="24"/>
        <v/>
      </c>
      <c r="E226" s="84" t="str">
        <f>IF($Z226="",IF($G226="","",$D226*$W226*$K$1),VLOOKUP($Z226,Ref!$AE:$AG,2,0)*$Q226*$K$1*(1-$H$4/100))</f>
        <v/>
      </c>
      <c r="G226" s="86"/>
      <c r="H226" s="86"/>
      <c r="I226" s="87">
        <f>SUMIF(pricelist!$W:$W,'подбор радиатора TESI'!$AA226,pricelist!$J:$J)</f>
        <v>0</v>
      </c>
      <c r="J226" s="88"/>
      <c r="K226" s="87">
        <f t="shared" si="28"/>
        <v>0</v>
      </c>
      <c r="L226" s="86"/>
      <c r="M226" s="89" t="str">
        <f>IF($L226="","",VLOOKUP($L226,Ref!$D:$J,7,0))</f>
        <v/>
      </c>
      <c r="N226" s="90">
        <f>SUMIF(Ref!$D:$D,'подбор радиатора TESI'!$L:$L,Ref!$E:$E)</f>
        <v>0</v>
      </c>
      <c r="O226" s="86"/>
      <c r="P226" s="90">
        <f>SUMIF(Ref!$F:$F,'подбор радиатора TESI'!$O:$O,Ref!$G:$G)</f>
        <v>0</v>
      </c>
      <c r="Q226" s="88"/>
      <c r="R226" s="90">
        <f>SUMIF(pricelist!$W:$W,'подбор радиатора TESI'!$AA:$AA,pricelist!$K:$K)*$J226</f>
        <v>0</v>
      </c>
      <c r="S226" s="90">
        <f ca="1">SUMIF(pricelist!$W:$W,$AA:$AA,INDIRECT($S$12&amp;$S$14))*$J226</f>
        <v>0</v>
      </c>
      <c r="T226" s="92">
        <f t="shared" si="25"/>
        <v>0</v>
      </c>
      <c r="U226" s="86"/>
      <c r="V226" s="90">
        <f>SUMIF(Ref!$H:$H,'подбор радиатора TESI'!$U:$U,Ref!$I:$I)</f>
        <v>0</v>
      </c>
      <c r="W226" s="90">
        <f>(($N226*SUMIF(pricelist!$W:$W,'подбор радиатора TESI'!$AA:$AA,pricelist!$S:$S)*$J226)+$P226+IF($U226="радиусный",$V226*$J226,$V226)+IF($J226&gt;$AC226,31*1.13,0))*(1-$H$4/100)</f>
        <v>0</v>
      </c>
      <c r="X226" s="93"/>
      <c r="Y226" s="94"/>
      <c r="Z226" s="91"/>
      <c r="AA226" s="95" t="str">
        <f t="shared" si="23"/>
        <v>/</v>
      </c>
      <c r="AB226" s="95" t="str">
        <f t="shared" si="23"/>
        <v>/</v>
      </c>
      <c r="AC226" s="95">
        <f>SUMIF(Ref!$R:$R,'подбор радиатора TESI'!$AB:$AB,Ref!$Q:$Q)</f>
        <v>0</v>
      </c>
      <c r="AD226" s="95">
        <f t="shared" si="29"/>
        <v>1</v>
      </c>
      <c r="AE226" s="96"/>
      <c r="AF226" s="97"/>
    </row>
    <row r="227" spans="1:32" s="85" customFormat="1" ht="16.5">
      <c r="A227" s="82" t="str">
        <f t="shared" si="26"/>
        <v/>
      </c>
      <c r="B227" s="83" t="str">
        <f>IF($Z227="",IF($G227="","","RR"&amp;LEFT($G227,1)&amp;$H227&amp;IF($J227&lt;=9,"0"&amp;$J227,$J227)&amp;$L227&amp;"A4"&amp;LEFT($O227,2)&amp;"N"),VLOOKUP($Z227,Ref!$AE:$AG,3,0)&amp;$L227)</f>
        <v/>
      </c>
      <c r="C227" s="83" t="str">
        <f t="shared" si="27"/>
        <v/>
      </c>
      <c r="D227" s="82" t="str">
        <f t="shared" si="24"/>
        <v/>
      </c>
      <c r="E227" s="84" t="str">
        <f>IF($Z227="",IF($G227="","",$D227*$W227*$K$1),VLOOKUP($Z227,Ref!$AE:$AG,2,0)*$Q227*$K$1*(1-$H$4/100))</f>
        <v/>
      </c>
      <c r="G227" s="86"/>
      <c r="H227" s="86"/>
      <c r="I227" s="87">
        <f>SUMIF(pricelist!$W:$W,'подбор радиатора TESI'!$AA227,pricelist!$J:$J)</f>
        <v>0</v>
      </c>
      <c r="J227" s="88"/>
      <c r="K227" s="87">
        <f t="shared" si="28"/>
        <v>0</v>
      </c>
      <c r="L227" s="86"/>
      <c r="M227" s="89" t="str">
        <f>IF($L227="","",VLOOKUP($L227,Ref!$D:$J,7,0))</f>
        <v/>
      </c>
      <c r="N227" s="90">
        <f>SUMIF(Ref!$D:$D,'подбор радиатора TESI'!$L:$L,Ref!$E:$E)</f>
        <v>0</v>
      </c>
      <c r="O227" s="86"/>
      <c r="P227" s="90">
        <f>SUMIF(Ref!$F:$F,'подбор радиатора TESI'!$O:$O,Ref!$G:$G)</f>
        <v>0</v>
      </c>
      <c r="Q227" s="88"/>
      <c r="R227" s="90">
        <f>SUMIF(pricelist!$W:$W,'подбор радиатора TESI'!$AA:$AA,pricelist!$K:$K)*$J227</f>
        <v>0</v>
      </c>
      <c r="S227" s="90">
        <f ca="1">SUMIF(pricelist!$W:$W,$AA:$AA,INDIRECT($S$12&amp;$S$14))*$J227</f>
        <v>0</v>
      </c>
      <c r="T227" s="92">
        <f t="shared" si="25"/>
        <v>0</v>
      </c>
      <c r="U227" s="86"/>
      <c r="V227" s="90">
        <f>SUMIF(Ref!$H:$H,'подбор радиатора TESI'!$U:$U,Ref!$I:$I)</f>
        <v>0</v>
      </c>
      <c r="W227" s="90">
        <f>(($N227*SUMIF(pricelist!$W:$W,'подбор радиатора TESI'!$AA:$AA,pricelist!$S:$S)*$J227)+$P227+IF($U227="радиусный",$V227*$J227,$V227)+IF($J227&gt;$AC227,31*1.13,0))*(1-$H$4/100)</f>
        <v>0</v>
      </c>
      <c r="X227" s="93"/>
      <c r="Y227" s="94"/>
      <c r="Z227" s="91"/>
      <c r="AA227" s="95" t="str">
        <f t="shared" si="23"/>
        <v>/</v>
      </c>
      <c r="AB227" s="95" t="str">
        <f t="shared" si="23"/>
        <v>/</v>
      </c>
      <c r="AC227" s="95">
        <f>SUMIF(Ref!$R:$R,'подбор радиатора TESI'!$AB:$AB,Ref!$Q:$Q)</f>
        <v>0</v>
      </c>
      <c r="AD227" s="95">
        <f t="shared" si="29"/>
        <v>1</v>
      </c>
      <c r="AE227" s="96"/>
      <c r="AF227" s="97"/>
    </row>
    <row r="228" spans="1:32" s="85" customFormat="1" ht="16.5">
      <c r="A228" s="82" t="str">
        <f t="shared" si="26"/>
        <v/>
      </c>
      <c r="B228" s="83" t="str">
        <f>IF($Z228="",IF($G228="","","RR"&amp;LEFT($G228,1)&amp;$H228&amp;IF($J228&lt;=9,"0"&amp;$J228,$J228)&amp;$L228&amp;"A4"&amp;LEFT($O228,2)&amp;"N"),VLOOKUP($Z228,Ref!$AE:$AG,3,0)&amp;$L228)</f>
        <v/>
      </c>
      <c r="C228" s="83" t="str">
        <f t="shared" si="27"/>
        <v/>
      </c>
      <c r="D228" s="82" t="str">
        <f t="shared" si="24"/>
        <v/>
      </c>
      <c r="E228" s="84" t="str">
        <f>IF($Z228="",IF($G228="","",$D228*$W228*$K$1),VLOOKUP($Z228,Ref!$AE:$AG,2,0)*$Q228*$K$1*(1-$H$4/100))</f>
        <v/>
      </c>
      <c r="G228" s="86"/>
      <c r="H228" s="86"/>
      <c r="I228" s="87">
        <f>SUMIF(pricelist!$W:$W,'подбор радиатора TESI'!$AA228,pricelist!$J:$J)</f>
        <v>0</v>
      </c>
      <c r="J228" s="88"/>
      <c r="K228" s="87">
        <f t="shared" si="28"/>
        <v>0</v>
      </c>
      <c r="L228" s="86"/>
      <c r="M228" s="89" t="str">
        <f>IF($L228="","",VLOOKUP($L228,Ref!$D:$J,7,0))</f>
        <v/>
      </c>
      <c r="N228" s="90">
        <f>SUMIF(Ref!$D:$D,'подбор радиатора TESI'!$L:$L,Ref!$E:$E)</f>
        <v>0</v>
      </c>
      <c r="O228" s="86"/>
      <c r="P228" s="90">
        <f>SUMIF(Ref!$F:$F,'подбор радиатора TESI'!$O:$O,Ref!$G:$G)</f>
        <v>0</v>
      </c>
      <c r="Q228" s="88"/>
      <c r="R228" s="90">
        <f>SUMIF(pricelist!$W:$W,'подбор радиатора TESI'!$AA:$AA,pricelist!$K:$K)*$J228</f>
        <v>0</v>
      </c>
      <c r="S228" s="90">
        <f ca="1">SUMIF(pricelist!$W:$W,$AA:$AA,INDIRECT($S$12&amp;$S$14))*$J228</f>
        <v>0</v>
      </c>
      <c r="T228" s="92">
        <f t="shared" si="25"/>
        <v>0</v>
      </c>
      <c r="U228" s="86"/>
      <c r="V228" s="90">
        <f>SUMIF(Ref!$H:$H,'подбор радиатора TESI'!$U:$U,Ref!$I:$I)</f>
        <v>0</v>
      </c>
      <c r="W228" s="90">
        <f>(($N228*SUMIF(pricelist!$W:$W,'подбор радиатора TESI'!$AA:$AA,pricelist!$S:$S)*$J228)+$P228+IF($U228="радиусный",$V228*$J228,$V228)+IF($J228&gt;$AC228,31*1.13,0))*(1-$H$4/100)</f>
        <v>0</v>
      </c>
      <c r="X228" s="93"/>
      <c r="Y228" s="94"/>
      <c r="Z228" s="91"/>
      <c r="AA228" s="95" t="str">
        <f t="shared" si="23"/>
        <v>/</v>
      </c>
      <c r="AB228" s="95" t="str">
        <f t="shared" si="23"/>
        <v>/</v>
      </c>
      <c r="AC228" s="95">
        <f>SUMIF(Ref!$R:$R,'подбор радиатора TESI'!$AB:$AB,Ref!$Q:$Q)</f>
        <v>0</v>
      </c>
      <c r="AD228" s="95">
        <f t="shared" si="29"/>
        <v>1</v>
      </c>
      <c r="AE228" s="96"/>
      <c r="AF228" s="97"/>
    </row>
    <row r="229" spans="1:32" s="85" customFormat="1" ht="16.5">
      <c r="A229" s="82" t="str">
        <f t="shared" si="26"/>
        <v/>
      </c>
      <c r="B229" s="83" t="str">
        <f>IF($Z229="",IF($G229="","","RR"&amp;LEFT($G229,1)&amp;$H229&amp;IF($J229&lt;=9,"0"&amp;$J229,$J229)&amp;$L229&amp;"A4"&amp;LEFT($O229,2)&amp;"N"),VLOOKUP($Z229,Ref!$AE:$AG,3,0)&amp;$L229)</f>
        <v/>
      </c>
      <c r="C229" s="83" t="str">
        <f t="shared" si="27"/>
        <v/>
      </c>
      <c r="D229" s="82" t="str">
        <f t="shared" si="24"/>
        <v/>
      </c>
      <c r="E229" s="84" t="str">
        <f>IF($Z229="",IF($G229="","",$D229*$W229*$K$1),VLOOKUP($Z229,Ref!$AE:$AG,2,0)*$Q229*$K$1*(1-$H$4/100))</f>
        <v/>
      </c>
      <c r="G229" s="86"/>
      <c r="H229" s="86"/>
      <c r="I229" s="87">
        <f>SUMIF(pricelist!$W:$W,'подбор радиатора TESI'!$AA229,pricelist!$J:$J)</f>
        <v>0</v>
      </c>
      <c r="J229" s="88"/>
      <c r="K229" s="87">
        <f t="shared" si="28"/>
        <v>0</v>
      </c>
      <c r="L229" s="86"/>
      <c r="M229" s="89" t="str">
        <f>IF($L229="","",VLOOKUP($L229,Ref!$D:$J,7,0))</f>
        <v/>
      </c>
      <c r="N229" s="90">
        <f>SUMIF(Ref!$D:$D,'подбор радиатора TESI'!$L:$L,Ref!$E:$E)</f>
        <v>0</v>
      </c>
      <c r="O229" s="86"/>
      <c r="P229" s="90">
        <f>SUMIF(Ref!$F:$F,'подбор радиатора TESI'!$O:$O,Ref!$G:$G)</f>
        <v>0</v>
      </c>
      <c r="Q229" s="88"/>
      <c r="R229" s="90">
        <f>SUMIF(pricelist!$W:$W,'подбор радиатора TESI'!$AA:$AA,pricelist!$K:$K)*$J229</f>
        <v>0</v>
      </c>
      <c r="S229" s="90">
        <f ca="1">SUMIF(pricelist!$W:$W,$AA:$AA,INDIRECT($S$12&amp;$S$14))*$J229</f>
        <v>0</v>
      </c>
      <c r="T229" s="92">
        <f t="shared" si="25"/>
        <v>0</v>
      </c>
      <c r="U229" s="86"/>
      <c r="V229" s="90">
        <f>SUMIF(Ref!$H:$H,'подбор радиатора TESI'!$U:$U,Ref!$I:$I)</f>
        <v>0</v>
      </c>
      <c r="W229" s="90">
        <f>(($N229*SUMIF(pricelist!$W:$W,'подбор радиатора TESI'!$AA:$AA,pricelist!$S:$S)*$J229)+$P229+IF($U229="радиусный",$V229*$J229,$V229)+IF($J229&gt;$AC229,31*1.13,0))*(1-$H$4/100)</f>
        <v>0</v>
      </c>
      <c r="X229" s="93"/>
      <c r="Y229" s="94"/>
      <c r="Z229" s="91"/>
      <c r="AA229" s="95" t="str">
        <f t="shared" si="23"/>
        <v>/</v>
      </c>
      <c r="AB229" s="95" t="str">
        <f t="shared" si="23"/>
        <v>/</v>
      </c>
      <c r="AC229" s="95">
        <f>SUMIF(Ref!$R:$R,'подбор радиатора TESI'!$AB:$AB,Ref!$Q:$Q)</f>
        <v>0</v>
      </c>
      <c r="AD229" s="95">
        <f t="shared" si="29"/>
        <v>1</v>
      </c>
      <c r="AE229" s="96"/>
      <c r="AF229" s="97"/>
    </row>
    <row r="230" spans="1:32" s="85" customFormat="1" ht="16.5">
      <c r="A230" s="82" t="str">
        <f t="shared" si="26"/>
        <v/>
      </c>
      <c r="B230" s="83" t="str">
        <f>IF($Z230="",IF($G230="","","RR"&amp;LEFT($G230,1)&amp;$H230&amp;IF($J230&lt;=9,"0"&amp;$J230,$J230)&amp;$L230&amp;"A4"&amp;LEFT($O230,2)&amp;"N"),VLOOKUP($Z230,Ref!$AE:$AG,3,0)&amp;$L230)</f>
        <v/>
      </c>
      <c r="C230" s="83" t="str">
        <f t="shared" si="27"/>
        <v/>
      </c>
      <c r="D230" s="82" t="str">
        <f t="shared" si="24"/>
        <v/>
      </c>
      <c r="E230" s="84" t="str">
        <f>IF($Z230="",IF($G230="","",$D230*$W230*$K$1),VLOOKUP($Z230,Ref!$AE:$AG,2,0)*$Q230*$K$1*(1-$H$4/100))</f>
        <v/>
      </c>
      <c r="G230" s="86"/>
      <c r="H230" s="86"/>
      <c r="I230" s="87">
        <f>SUMIF(pricelist!$W:$W,'подбор радиатора TESI'!$AA230,pricelist!$J:$J)</f>
        <v>0</v>
      </c>
      <c r="J230" s="88"/>
      <c r="K230" s="87">
        <f t="shared" si="28"/>
        <v>0</v>
      </c>
      <c r="L230" s="86"/>
      <c r="M230" s="89" t="str">
        <f>IF($L230="","",VLOOKUP($L230,Ref!$D:$J,7,0))</f>
        <v/>
      </c>
      <c r="N230" s="90">
        <f>SUMIF(Ref!$D:$D,'подбор радиатора TESI'!$L:$L,Ref!$E:$E)</f>
        <v>0</v>
      </c>
      <c r="O230" s="86"/>
      <c r="P230" s="90">
        <f>SUMIF(Ref!$F:$F,'подбор радиатора TESI'!$O:$O,Ref!$G:$G)</f>
        <v>0</v>
      </c>
      <c r="Q230" s="88"/>
      <c r="R230" s="90">
        <f>SUMIF(pricelist!$W:$W,'подбор радиатора TESI'!$AA:$AA,pricelist!$K:$K)*$J230</f>
        <v>0</v>
      </c>
      <c r="S230" s="90">
        <f ca="1">SUMIF(pricelist!$W:$W,$AA:$AA,INDIRECT($S$12&amp;$S$14))*$J230</f>
        <v>0</v>
      </c>
      <c r="T230" s="92">
        <f t="shared" si="25"/>
        <v>0</v>
      </c>
      <c r="U230" s="86"/>
      <c r="V230" s="90">
        <f>SUMIF(Ref!$H:$H,'подбор радиатора TESI'!$U:$U,Ref!$I:$I)</f>
        <v>0</v>
      </c>
      <c r="W230" s="90">
        <f>(($N230*SUMIF(pricelist!$W:$W,'подбор радиатора TESI'!$AA:$AA,pricelist!$S:$S)*$J230)+$P230+IF($U230="радиусный",$V230*$J230,$V230)+IF($J230&gt;$AC230,31*1.13,0))*(1-$H$4/100)</f>
        <v>0</v>
      </c>
      <c r="X230" s="93"/>
      <c r="Y230" s="94"/>
      <c r="Z230" s="91"/>
      <c r="AA230" s="95" t="str">
        <f t="shared" si="23"/>
        <v>/</v>
      </c>
      <c r="AB230" s="95" t="str">
        <f t="shared" si="23"/>
        <v>/</v>
      </c>
      <c r="AC230" s="95">
        <f>SUMIF(Ref!$R:$R,'подбор радиатора TESI'!$AB:$AB,Ref!$Q:$Q)</f>
        <v>0</v>
      </c>
      <c r="AD230" s="95">
        <f t="shared" si="29"/>
        <v>1</v>
      </c>
      <c r="AE230" s="96"/>
      <c r="AF230" s="97"/>
    </row>
    <row r="231" spans="1:32" s="85" customFormat="1" ht="16.5">
      <c r="A231" s="82" t="str">
        <f t="shared" si="26"/>
        <v/>
      </c>
      <c r="B231" s="83" t="str">
        <f>IF($Z231="",IF($G231="","","RR"&amp;LEFT($G231,1)&amp;$H231&amp;IF($J231&lt;=9,"0"&amp;$J231,$J231)&amp;$L231&amp;"A4"&amp;LEFT($O231,2)&amp;"N"),VLOOKUP($Z231,Ref!$AE:$AG,3,0)&amp;$L231)</f>
        <v/>
      </c>
      <c r="C231" s="83" t="str">
        <f t="shared" si="27"/>
        <v/>
      </c>
      <c r="D231" s="82" t="str">
        <f t="shared" si="24"/>
        <v/>
      </c>
      <c r="E231" s="84" t="str">
        <f>IF($Z231="",IF($G231="","",$D231*$W231*$K$1),VLOOKUP($Z231,Ref!$AE:$AG,2,0)*$Q231*$K$1*(1-$H$4/100))</f>
        <v/>
      </c>
      <c r="G231" s="86"/>
      <c r="H231" s="86"/>
      <c r="I231" s="87">
        <f>SUMIF(pricelist!$W:$W,'подбор радиатора TESI'!$AA231,pricelist!$J:$J)</f>
        <v>0</v>
      </c>
      <c r="J231" s="88"/>
      <c r="K231" s="87">
        <f t="shared" si="28"/>
        <v>0</v>
      </c>
      <c r="L231" s="86"/>
      <c r="M231" s="89" t="str">
        <f>IF($L231="","",VLOOKUP($L231,Ref!$D:$J,7,0))</f>
        <v/>
      </c>
      <c r="N231" s="90">
        <f>SUMIF(Ref!$D:$D,'подбор радиатора TESI'!$L:$L,Ref!$E:$E)</f>
        <v>0</v>
      </c>
      <c r="O231" s="86"/>
      <c r="P231" s="90">
        <f>SUMIF(Ref!$F:$F,'подбор радиатора TESI'!$O:$O,Ref!$G:$G)</f>
        <v>0</v>
      </c>
      <c r="Q231" s="88"/>
      <c r="R231" s="90">
        <f>SUMIF(pricelist!$W:$W,'подбор радиатора TESI'!$AA:$AA,pricelist!$K:$K)*$J231</f>
        <v>0</v>
      </c>
      <c r="S231" s="90">
        <f ca="1">SUMIF(pricelist!$W:$W,$AA:$AA,INDIRECT($S$12&amp;$S$14))*$J231</f>
        <v>0</v>
      </c>
      <c r="T231" s="92">
        <f t="shared" si="25"/>
        <v>0</v>
      </c>
      <c r="U231" s="86"/>
      <c r="V231" s="90">
        <f>SUMIF(Ref!$H:$H,'подбор радиатора TESI'!$U:$U,Ref!$I:$I)</f>
        <v>0</v>
      </c>
      <c r="W231" s="90">
        <f>(($N231*SUMIF(pricelist!$W:$W,'подбор радиатора TESI'!$AA:$AA,pricelist!$S:$S)*$J231)+$P231+IF($U231="радиусный",$V231*$J231,$V231)+IF($J231&gt;$AC231,31*1.13,0))*(1-$H$4/100)</f>
        <v>0</v>
      </c>
      <c r="X231" s="93"/>
      <c r="Y231" s="94"/>
      <c r="Z231" s="91"/>
      <c r="AA231" s="95" t="str">
        <f t="shared" si="23"/>
        <v>/</v>
      </c>
      <c r="AB231" s="95" t="str">
        <f t="shared" si="23"/>
        <v>/</v>
      </c>
      <c r="AC231" s="95">
        <f>SUMIF(Ref!$R:$R,'подбор радиатора TESI'!$AB:$AB,Ref!$Q:$Q)</f>
        <v>0</v>
      </c>
      <c r="AD231" s="95">
        <f t="shared" si="29"/>
        <v>1</v>
      </c>
      <c r="AE231" s="96"/>
      <c r="AF231" s="97"/>
    </row>
    <row r="232" spans="1:32" s="85" customFormat="1" ht="16.5">
      <c r="A232" s="82" t="str">
        <f t="shared" si="26"/>
        <v/>
      </c>
      <c r="B232" s="83" t="str">
        <f>IF($Z232="",IF($G232="","","RR"&amp;LEFT($G232,1)&amp;$H232&amp;IF($J232&lt;=9,"0"&amp;$J232,$J232)&amp;$L232&amp;"A4"&amp;LEFT($O232,2)&amp;"N"),VLOOKUP($Z232,Ref!$AE:$AG,3,0)&amp;$L232)</f>
        <v/>
      </c>
      <c r="C232" s="83" t="str">
        <f t="shared" si="27"/>
        <v/>
      </c>
      <c r="D232" s="82" t="str">
        <f t="shared" si="24"/>
        <v/>
      </c>
      <c r="E232" s="84" t="str">
        <f>IF($Z232="",IF($G232="","",$D232*$W232*$K$1),VLOOKUP($Z232,Ref!$AE:$AG,2,0)*$Q232*$K$1*(1-$H$4/100))</f>
        <v/>
      </c>
      <c r="G232" s="86"/>
      <c r="H232" s="86"/>
      <c r="I232" s="87">
        <f>SUMIF(pricelist!$W:$W,'подбор радиатора TESI'!$AA232,pricelist!$J:$J)</f>
        <v>0</v>
      </c>
      <c r="J232" s="88"/>
      <c r="K232" s="87">
        <f t="shared" si="28"/>
        <v>0</v>
      </c>
      <c r="L232" s="86"/>
      <c r="M232" s="89" t="str">
        <f>IF($L232="","",VLOOKUP($L232,Ref!$D:$J,7,0))</f>
        <v/>
      </c>
      <c r="N232" s="90">
        <f>SUMIF(Ref!$D:$D,'подбор радиатора TESI'!$L:$L,Ref!$E:$E)</f>
        <v>0</v>
      </c>
      <c r="O232" s="86"/>
      <c r="P232" s="90">
        <f>SUMIF(Ref!$F:$F,'подбор радиатора TESI'!$O:$O,Ref!$G:$G)</f>
        <v>0</v>
      </c>
      <c r="Q232" s="88"/>
      <c r="R232" s="90">
        <f>SUMIF(pricelist!$W:$W,'подбор радиатора TESI'!$AA:$AA,pricelist!$K:$K)*$J232</f>
        <v>0</v>
      </c>
      <c r="S232" s="90">
        <f ca="1">SUMIF(pricelist!$W:$W,$AA:$AA,INDIRECT($S$12&amp;$S$14))*$J232</f>
        <v>0</v>
      </c>
      <c r="T232" s="92">
        <f t="shared" si="25"/>
        <v>0</v>
      </c>
      <c r="U232" s="86"/>
      <c r="V232" s="90">
        <f>SUMIF(Ref!$H:$H,'подбор радиатора TESI'!$U:$U,Ref!$I:$I)</f>
        <v>0</v>
      </c>
      <c r="W232" s="90">
        <f>(($N232*SUMIF(pricelist!$W:$W,'подбор радиатора TESI'!$AA:$AA,pricelist!$S:$S)*$J232)+$P232+IF($U232="радиусный",$V232*$J232,$V232)+IF($J232&gt;$AC232,31*1.13,0))*(1-$H$4/100)</f>
        <v>0</v>
      </c>
      <c r="X232" s="93"/>
      <c r="Y232" s="94"/>
      <c r="Z232" s="91"/>
      <c r="AA232" s="95" t="str">
        <f t="shared" si="23"/>
        <v>/</v>
      </c>
      <c r="AB232" s="95" t="str">
        <f t="shared" si="23"/>
        <v>/</v>
      </c>
      <c r="AC232" s="95">
        <f>SUMIF(Ref!$R:$R,'подбор радиатора TESI'!$AB:$AB,Ref!$Q:$Q)</f>
        <v>0</v>
      </c>
      <c r="AD232" s="95">
        <f t="shared" si="29"/>
        <v>1</v>
      </c>
      <c r="AE232" s="96"/>
      <c r="AF232" s="97"/>
    </row>
    <row r="233" spans="1:32" s="85" customFormat="1" ht="16.5">
      <c r="A233" s="82" t="str">
        <f t="shared" si="26"/>
        <v/>
      </c>
      <c r="B233" s="83" t="str">
        <f>IF($Z233="",IF($G233="","","RR"&amp;LEFT($G233,1)&amp;$H233&amp;IF($J233&lt;=9,"0"&amp;$J233,$J233)&amp;$L233&amp;"A4"&amp;LEFT($O233,2)&amp;"N"),VLOOKUP($Z233,Ref!$AE:$AG,3,0)&amp;$L233)</f>
        <v/>
      </c>
      <c r="C233" s="83" t="str">
        <f t="shared" si="27"/>
        <v/>
      </c>
      <c r="D233" s="82" t="str">
        <f t="shared" si="24"/>
        <v/>
      </c>
      <c r="E233" s="84" t="str">
        <f>IF($Z233="",IF($G233="","",$D233*$W233*$K$1),VLOOKUP($Z233,Ref!$AE:$AG,2,0)*$Q233*$K$1*(1-$H$4/100))</f>
        <v/>
      </c>
      <c r="G233" s="86"/>
      <c r="H233" s="86"/>
      <c r="I233" s="87">
        <f>SUMIF(pricelist!$W:$W,'подбор радиатора TESI'!$AA233,pricelist!$J:$J)</f>
        <v>0</v>
      </c>
      <c r="J233" s="88"/>
      <c r="K233" s="87">
        <f t="shared" si="28"/>
        <v>0</v>
      </c>
      <c r="L233" s="86"/>
      <c r="M233" s="89" t="str">
        <f>IF($L233="","",VLOOKUP($L233,Ref!$D:$J,7,0))</f>
        <v/>
      </c>
      <c r="N233" s="90">
        <f>SUMIF(Ref!$D:$D,'подбор радиатора TESI'!$L:$L,Ref!$E:$E)</f>
        <v>0</v>
      </c>
      <c r="O233" s="86"/>
      <c r="P233" s="90">
        <f>SUMIF(Ref!$F:$F,'подбор радиатора TESI'!$O:$O,Ref!$G:$G)</f>
        <v>0</v>
      </c>
      <c r="Q233" s="88"/>
      <c r="R233" s="90">
        <f>SUMIF(pricelist!$W:$W,'подбор радиатора TESI'!$AA:$AA,pricelist!$K:$K)*$J233</f>
        <v>0</v>
      </c>
      <c r="S233" s="90">
        <f ca="1">SUMIF(pricelist!$W:$W,$AA:$AA,INDIRECT($S$12&amp;$S$14))*$J233</f>
        <v>0</v>
      </c>
      <c r="T233" s="92">
        <f t="shared" si="25"/>
        <v>0</v>
      </c>
      <c r="U233" s="86"/>
      <c r="V233" s="90">
        <f>SUMIF(Ref!$H:$H,'подбор радиатора TESI'!$U:$U,Ref!$I:$I)</f>
        <v>0</v>
      </c>
      <c r="W233" s="90">
        <f>(($N233*SUMIF(pricelist!$W:$W,'подбор радиатора TESI'!$AA:$AA,pricelist!$S:$S)*$J233)+$P233+IF($U233="радиусный",$V233*$J233,$V233)+IF($J233&gt;$AC233,31*1.13,0))*(1-$H$4/100)</f>
        <v>0</v>
      </c>
      <c r="X233" s="93"/>
      <c r="Y233" s="94"/>
      <c r="Z233" s="91"/>
      <c r="AA233" s="95" t="str">
        <f t="shared" si="23"/>
        <v>/</v>
      </c>
      <c r="AB233" s="95" t="str">
        <f t="shared" si="23"/>
        <v>/</v>
      </c>
      <c r="AC233" s="95">
        <f>SUMIF(Ref!$R:$R,'подбор радиатора TESI'!$AB:$AB,Ref!$Q:$Q)</f>
        <v>0</v>
      </c>
      <c r="AD233" s="95">
        <f t="shared" si="29"/>
        <v>1</v>
      </c>
      <c r="AE233" s="96"/>
      <c r="AF233" s="97"/>
    </row>
    <row r="234" spans="1:32" s="85" customFormat="1" ht="16.5">
      <c r="A234" s="82" t="str">
        <f t="shared" si="26"/>
        <v/>
      </c>
      <c r="B234" s="83" t="str">
        <f>IF($Z234="",IF($G234="","","RR"&amp;LEFT($G234,1)&amp;$H234&amp;IF($J234&lt;=9,"0"&amp;$J234,$J234)&amp;$L234&amp;"A4"&amp;LEFT($O234,2)&amp;"N"),VLOOKUP($Z234,Ref!$AE:$AG,3,0)&amp;$L234)</f>
        <v/>
      </c>
      <c r="C234" s="83" t="str">
        <f t="shared" si="27"/>
        <v/>
      </c>
      <c r="D234" s="82" t="str">
        <f t="shared" si="24"/>
        <v/>
      </c>
      <c r="E234" s="84" t="str">
        <f>IF($Z234="",IF($G234="","",$D234*$W234*$K$1),VLOOKUP($Z234,Ref!$AE:$AG,2,0)*$Q234*$K$1*(1-$H$4/100))</f>
        <v/>
      </c>
      <c r="G234" s="86"/>
      <c r="H234" s="86"/>
      <c r="I234" s="87">
        <f>SUMIF(pricelist!$W:$W,'подбор радиатора TESI'!$AA234,pricelist!$J:$J)</f>
        <v>0</v>
      </c>
      <c r="J234" s="88"/>
      <c r="K234" s="87">
        <f t="shared" si="28"/>
        <v>0</v>
      </c>
      <c r="L234" s="86"/>
      <c r="M234" s="89" t="str">
        <f>IF($L234="","",VLOOKUP($L234,Ref!$D:$J,7,0))</f>
        <v/>
      </c>
      <c r="N234" s="90">
        <f>SUMIF(Ref!$D:$D,'подбор радиатора TESI'!$L:$L,Ref!$E:$E)</f>
        <v>0</v>
      </c>
      <c r="O234" s="86"/>
      <c r="P234" s="90">
        <f>SUMIF(Ref!$F:$F,'подбор радиатора TESI'!$O:$O,Ref!$G:$G)</f>
        <v>0</v>
      </c>
      <c r="Q234" s="88"/>
      <c r="R234" s="90">
        <f>SUMIF(pricelist!$W:$W,'подбор радиатора TESI'!$AA:$AA,pricelist!$K:$K)*$J234</f>
        <v>0</v>
      </c>
      <c r="S234" s="90">
        <f ca="1">SUMIF(pricelist!$W:$W,$AA:$AA,INDIRECT($S$12&amp;$S$14))*$J234</f>
        <v>0</v>
      </c>
      <c r="T234" s="92">
        <f t="shared" si="25"/>
        <v>0</v>
      </c>
      <c r="U234" s="86"/>
      <c r="V234" s="90">
        <f>SUMIF(Ref!$H:$H,'подбор радиатора TESI'!$U:$U,Ref!$I:$I)</f>
        <v>0</v>
      </c>
      <c r="W234" s="90">
        <f>(($N234*SUMIF(pricelist!$W:$W,'подбор радиатора TESI'!$AA:$AA,pricelist!$S:$S)*$J234)+$P234+IF($U234="радиусный",$V234*$J234,$V234)+IF($J234&gt;$AC234,31*1.13,0))*(1-$H$4/100)</f>
        <v>0</v>
      </c>
      <c r="X234" s="93"/>
      <c r="Y234" s="94"/>
      <c r="Z234" s="91"/>
      <c r="AA234" s="95" t="str">
        <f t="shared" si="23"/>
        <v>/</v>
      </c>
      <c r="AB234" s="95" t="str">
        <f t="shared" si="23"/>
        <v>/</v>
      </c>
      <c r="AC234" s="95">
        <f>SUMIF(Ref!$R:$R,'подбор радиатора TESI'!$AB:$AB,Ref!$Q:$Q)</f>
        <v>0</v>
      </c>
      <c r="AD234" s="95">
        <f t="shared" si="29"/>
        <v>1</v>
      </c>
      <c r="AE234" s="96"/>
      <c r="AF234" s="97"/>
    </row>
    <row r="235" spans="1:32" s="85" customFormat="1" ht="16.5">
      <c r="A235" s="82" t="str">
        <f t="shared" si="26"/>
        <v/>
      </c>
      <c r="B235" s="83" t="str">
        <f>IF($Z235="",IF($G235="","","RR"&amp;LEFT($G235,1)&amp;$H235&amp;IF($J235&lt;=9,"0"&amp;$J235,$J235)&amp;$L235&amp;"A4"&amp;LEFT($O235,2)&amp;"N"),VLOOKUP($Z235,Ref!$AE:$AG,3,0)&amp;$L235)</f>
        <v/>
      </c>
      <c r="C235" s="83" t="str">
        <f t="shared" si="27"/>
        <v/>
      </c>
      <c r="D235" s="82" t="str">
        <f t="shared" si="24"/>
        <v/>
      </c>
      <c r="E235" s="84" t="str">
        <f>IF($Z235="",IF($G235="","",$D235*$W235*$K$1),VLOOKUP($Z235,Ref!$AE:$AG,2,0)*$Q235*$K$1*(1-$H$4/100))</f>
        <v/>
      </c>
      <c r="G235" s="86"/>
      <c r="H235" s="86"/>
      <c r="I235" s="87">
        <f>SUMIF(pricelist!$W:$W,'подбор радиатора TESI'!$AA235,pricelist!$J:$J)</f>
        <v>0</v>
      </c>
      <c r="J235" s="88"/>
      <c r="K235" s="87">
        <f t="shared" si="28"/>
        <v>0</v>
      </c>
      <c r="L235" s="86"/>
      <c r="M235" s="89" t="str">
        <f>IF($L235="","",VLOOKUP($L235,Ref!$D:$J,7,0))</f>
        <v/>
      </c>
      <c r="N235" s="90">
        <f>SUMIF(Ref!$D:$D,'подбор радиатора TESI'!$L:$L,Ref!$E:$E)</f>
        <v>0</v>
      </c>
      <c r="O235" s="86"/>
      <c r="P235" s="90">
        <f>SUMIF(Ref!$F:$F,'подбор радиатора TESI'!$O:$O,Ref!$G:$G)</f>
        <v>0</v>
      </c>
      <c r="Q235" s="88"/>
      <c r="R235" s="90">
        <f>SUMIF(pricelist!$W:$W,'подбор радиатора TESI'!$AA:$AA,pricelist!$K:$K)*$J235</f>
        <v>0</v>
      </c>
      <c r="S235" s="90">
        <f ca="1">SUMIF(pricelist!$W:$W,$AA:$AA,INDIRECT($S$12&amp;$S$14))*$J235</f>
        <v>0</v>
      </c>
      <c r="T235" s="92">
        <f t="shared" si="25"/>
        <v>0</v>
      </c>
      <c r="U235" s="86"/>
      <c r="V235" s="90">
        <f>SUMIF(Ref!$H:$H,'подбор радиатора TESI'!$U:$U,Ref!$I:$I)</f>
        <v>0</v>
      </c>
      <c r="W235" s="90">
        <f>(($N235*SUMIF(pricelist!$W:$W,'подбор радиатора TESI'!$AA:$AA,pricelist!$S:$S)*$J235)+$P235+IF($U235="радиусный",$V235*$J235,$V235)+IF($J235&gt;$AC235,31*1.13,0))*(1-$H$4/100)</f>
        <v>0</v>
      </c>
      <c r="X235" s="93"/>
      <c r="Y235" s="94"/>
      <c r="Z235" s="91"/>
      <c r="AA235" s="95" t="str">
        <f t="shared" si="23"/>
        <v>/</v>
      </c>
      <c r="AB235" s="95" t="str">
        <f t="shared" si="23"/>
        <v>/</v>
      </c>
      <c r="AC235" s="95">
        <f>SUMIF(Ref!$R:$R,'подбор радиатора TESI'!$AB:$AB,Ref!$Q:$Q)</f>
        <v>0</v>
      </c>
      <c r="AD235" s="95">
        <f t="shared" si="29"/>
        <v>1</v>
      </c>
      <c r="AE235" s="96"/>
      <c r="AF235" s="97"/>
    </row>
    <row r="236" spans="1:32" s="85" customFormat="1" ht="16.5">
      <c r="A236" s="82" t="str">
        <f t="shared" si="26"/>
        <v/>
      </c>
      <c r="B236" s="83" t="str">
        <f>IF($Z236="",IF($G236="","","RR"&amp;LEFT($G236,1)&amp;$H236&amp;IF($J236&lt;=9,"0"&amp;$J236,$J236)&amp;$L236&amp;"A4"&amp;LEFT($O236,2)&amp;"N"),VLOOKUP($Z236,Ref!$AE:$AG,3,0)&amp;$L236)</f>
        <v/>
      </c>
      <c r="C236" s="83" t="str">
        <f t="shared" si="27"/>
        <v/>
      </c>
      <c r="D236" s="82" t="str">
        <f t="shared" si="24"/>
        <v/>
      </c>
      <c r="E236" s="84" t="str">
        <f>IF($Z236="",IF($G236="","",$D236*$W236*$K$1),VLOOKUP($Z236,Ref!$AE:$AG,2,0)*$Q236*$K$1*(1-$H$4/100))</f>
        <v/>
      </c>
      <c r="G236" s="86"/>
      <c r="H236" s="86"/>
      <c r="I236" s="87">
        <f>SUMIF(pricelist!$W:$W,'подбор радиатора TESI'!$AA236,pricelist!$J:$J)</f>
        <v>0</v>
      </c>
      <c r="J236" s="88"/>
      <c r="K236" s="87">
        <f t="shared" si="28"/>
        <v>0</v>
      </c>
      <c r="L236" s="86"/>
      <c r="M236" s="89" t="str">
        <f>IF($L236="","",VLOOKUP($L236,Ref!$D:$J,7,0))</f>
        <v/>
      </c>
      <c r="N236" s="90">
        <f>SUMIF(Ref!$D:$D,'подбор радиатора TESI'!$L:$L,Ref!$E:$E)</f>
        <v>0</v>
      </c>
      <c r="O236" s="86"/>
      <c r="P236" s="90">
        <f>SUMIF(Ref!$F:$F,'подбор радиатора TESI'!$O:$O,Ref!$G:$G)</f>
        <v>0</v>
      </c>
      <c r="Q236" s="88"/>
      <c r="R236" s="90">
        <f>SUMIF(pricelist!$W:$W,'подбор радиатора TESI'!$AA:$AA,pricelist!$K:$K)*$J236</f>
        <v>0</v>
      </c>
      <c r="S236" s="90">
        <f ca="1">SUMIF(pricelist!$W:$W,$AA:$AA,INDIRECT($S$12&amp;$S$14))*$J236</f>
        <v>0</v>
      </c>
      <c r="T236" s="92">
        <f t="shared" si="25"/>
        <v>0</v>
      </c>
      <c r="U236" s="86"/>
      <c r="V236" s="90">
        <f>SUMIF(Ref!$H:$H,'подбор радиатора TESI'!$U:$U,Ref!$I:$I)</f>
        <v>0</v>
      </c>
      <c r="W236" s="90">
        <f>(($N236*SUMIF(pricelist!$W:$W,'подбор радиатора TESI'!$AA:$AA,pricelist!$S:$S)*$J236)+$P236+IF($U236="радиусный",$V236*$J236,$V236)+IF($J236&gt;$AC236,31*1.13,0))*(1-$H$4/100)</f>
        <v>0</v>
      </c>
      <c r="X236" s="93"/>
      <c r="Y236" s="94"/>
      <c r="Z236" s="91"/>
      <c r="AA236" s="95" t="str">
        <f t="shared" si="23"/>
        <v>/</v>
      </c>
      <c r="AB236" s="95" t="str">
        <f t="shared" si="23"/>
        <v>/</v>
      </c>
      <c r="AC236" s="95">
        <f>SUMIF(Ref!$R:$R,'подбор радиатора TESI'!$AB:$AB,Ref!$Q:$Q)</f>
        <v>0</v>
      </c>
      <c r="AD236" s="95">
        <f t="shared" si="29"/>
        <v>1</v>
      </c>
      <c r="AE236" s="96"/>
      <c r="AF236" s="97"/>
    </row>
    <row r="237" spans="1:32" s="85" customFormat="1" ht="16.5">
      <c r="A237" s="82" t="str">
        <f t="shared" si="26"/>
        <v/>
      </c>
      <c r="B237" s="83" t="str">
        <f>IF($Z237="",IF($G237="","","RR"&amp;LEFT($G237,1)&amp;$H237&amp;IF($J237&lt;=9,"0"&amp;$J237,$J237)&amp;$L237&amp;"A4"&amp;LEFT($O237,2)&amp;"N"),VLOOKUP($Z237,Ref!$AE:$AG,3,0)&amp;$L237)</f>
        <v/>
      </c>
      <c r="C237" s="83" t="str">
        <f t="shared" si="27"/>
        <v/>
      </c>
      <c r="D237" s="82" t="str">
        <f t="shared" si="24"/>
        <v/>
      </c>
      <c r="E237" s="84" t="str">
        <f>IF($Z237="",IF($G237="","",$D237*$W237*$K$1),VLOOKUP($Z237,Ref!$AE:$AG,2,0)*$Q237*$K$1*(1-$H$4/100))</f>
        <v/>
      </c>
      <c r="G237" s="86"/>
      <c r="H237" s="86"/>
      <c r="I237" s="87">
        <f>SUMIF(pricelist!$W:$W,'подбор радиатора TESI'!$AA237,pricelist!$J:$J)</f>
        <v>0</v>
      </c>
      <c r="J237" s="88"/>
      <c r="K237" s="87">
        <f t="shared" si="28"/>
        <v>0</v>
      </c>
      <c r="L237" s="86"/>
      <c r="M237" s="89" t="str">
        <f>IF($L237="","",VLOOKUP($L237,Ref!$D:$J,7,0))</f>
        <v/>
      </c>
      <c r="N237" s="90">
        <f>SUMIF(Ref!$D:$D,'подбор радиатора TESI'!$L:$L,Ref!$E:$E)</f>
        <v>0</v>
      </c>
      <c r="O237" s="86"/>
      <c r="P237" s="90">
        <f>SUMIF(Ref!$F:$F,'подбор радиатора TESI'!$O:$O,Ref!$G:$G)</f>
        <v>0</v>
      </c>
      <c r="Q237" s="88"/>
      <c r="R237" s="90">
        <f>SUMIF(pricelist!$W:$W,'подбор радиатора TESI'!$AA:$AA,pricelist!$K:$K)*$J237</f>
        <v>0</v>
      </c>
      <c r="S237" s="90">
        <f ca="1">SUMIF(pricelist!$W:$W,$AA:$AA,INDIRECT($S$12&amp;$S$14))*$J237</f>
        <v>0</v>
      </c>
      <c r="T237" s="92">
        <f t="shared" si="25"/>
        <v>0</v>
      </c>
      <c r="U237" s="86"/>
      <c r="V237" s="90">
        <f>SUMIF(Ref!$H:$H,'подбор радиатора TESI'!$U:$U,Ref!$I:$I)</f>
        <v>0</v>
      </c>
      <c r="W237" s="90">
        <f>(($N237*SUMIF(pricelist!$W:$W,'подбор радиатора TESI'!$AA:$AA,pricelist!$S:$S)*$J237)+$P237+IF($U237="радиусный",$V237*$J237,$V237)+IF($J237&gt;$AC237,31*1.13,0))*(1-$H$4/100)</f>
        <v>0</v>
      </c>
      <c r="X237" s="93"/>
      <c r="Y237" s="94"/>
      <c r="Z237" s="91"/>
      <c r="AA237" s="95" t="str">
        <f t="shared" si="23"/>
        <v>/</v>
      </c>
      <c r="AB237" s="95" t="str">
        <f t="shared" si="23"/>
        <v>/</v>
      </c>
      <c r="AC237" s="95">
        <f>SUMIF(Ref!$R:$R,'подбор радиатора TESI'!$AB:$AB,Ref!$Q:$Q)</f>
        <v>0</v>
      </c>
      <c r="AD237" s="95">
        <f t="shared" si="29"/>
        <v>1</v>
      </c>
      <c r="AE237" s="96"/>
      <c r="AF237" s="97"/>
    </row>
    <row r="238" spans="1:32" s="85" customFormat="1" ht="16.5">
      <c r="A238" s="82" t="str">
        <f t="shared" si="26"/>
        <v/>
      </c>
      <c r="B238" s="83" t="str">
        <f>IF($Z238="",IF($G238="","","RR"&amp;LEFT($G238,1)&amp;$H238&amp;IF($J238&lt;=9,"0"&amp;$J238,$J238)&amp;$L238&amp;"A4"&amp;LEFT($O238,2)&amp;"N"),VLOOKUP($Z238,Ref!$AE:$AG,3,0)&amp;$L238)</f>
        <v/>
      </c>
      <c r="C238" s="83" t="str">
        <f t="shared" si="27"/>
        <v/>
      </c>
      <c r="D238" s="82" t="str">
        <f t="shared" si="24"/>
        <v/>
      </c>
      <c r="E238" s="84" t="str">
        <f>IF($Z238="",IF($G238="","",$D238*$W238*$K$1),VLOOKUP($Z238,Ref!$AE:$AG,2,0)*$Q238*$K$1*(1-$H$4/100))</f>
        <v/>
      </c>
      <c r="G238" s="86"/>
      <c r="H238" s="86"/>
      <c r="I238" s="87">
        <f>SUMIF(pricelist!$W:$W,'подбор радиатора TESI'!$AA238,pricelist!$J:$J)</f>
        <v>0</v>
      </c>
      <c r="J238" s="88"/>
      <c r="K238" s="87">
        <f t="shared" si="28"/>
        <v>0</v>
      </c>
      <c r="L238" s="86"/>
      <c r="M238" s="89" t="str">
        <f>IF($L238="","",VLOOKUP($L238,Ref!$D:$J,7,0))</f>
        <v/>
      </c>
      <c r="N238" s="90">
        <f>SUMIF(Ref!$D:$D,'подбор радиатора TESI'!$L:$L,Ref!$E:$E)</f>
        <v>0</v>
      </c>
      <c r="O238" s="86"/>
      <c r="P238" s="90">
        <f>SUMIF(Ref!$F:$F,'подбор радиатора TESI'!$O:$O,Ref!$G:$G)</f>
        <v>0</v>
      </c>
      <c r="Q238" s="88"/>
      <c r="R238" s="90">
        <f>SUMIF(pricelist!$W:$W,'подбор радиатора TESI'!$AA:$AA,pricelist!$K:$K)*$J238</f>
        <v>0</v>
      </c>
      <c r="S238" s="90">
        <f ca="1">SUMIF(pricelist!$W:$W,$AA:$AA,INDIRECT($S$12&amp;$S$14))*$J238</f>
        <v>0</v>
      </c>
      <c r="T238" s="92">
        <f t="shared" si="25"/>
        <v>0</v>
      </c>
      <c r="U238" s="86"/>
      <c r="V238" s="90">
        <f>SUMIF(Ref!$H:$H,'подбор радиатора TESI'!$U:$U,Ref!$I:$I)</f>
        <v>0</v>
      </c>
      <c r="W238" s="90">
        <f>(($N238*SUMIF(pricelist!$W:$W,'подбор радиатора TESI'!$AA:$AA,pricelist!$S:$S)*$J238)+$P238+IF($U238="радиусный",$V238*$J238,$V238)+IF($J238&gt;$AC238,31*1.13,0))*(1-$H$4/100)</f>
        <v>0</v>
      </c>
      <c r="X238" s="93"/>
      <c r="Y238" s="94"/>
      <c r="Z238" s="91"/>
      <c r="AA238" s="95" t="str">
        <f t="shared" si="23"/>
        <v>/</v>
      </c>
      <c r="AB238" s="95" t="str">
        <f t="shared" si="23"/>
        <v>/</v>
      </c>
      <c r="AC238" s="95">
        <f>SUMIF(Ref!$R:$R,'подбор радиатора TESI'!$AB:$AB,Ref!$Q:$Q)</f>
        <v>0</v>
      </c>
      <c r="AD238" s="95">
        <f t="shared" si="29"/>
        <v>1</v>
      </c>
      <c r="AE238" s="96"/>
      <c r="AF238" s="97"/>
    </row>
    <row r="239" spans="1:32" s="85" customFormat="1" ht="16.5">
      <c r="A239" s="82" t="str">
        <f t="shared" si="26"/>
        <v/>
      </c>
      <c r="B239" s="83" t="str">
        <f>IF($Z239="",IF($G239="","","RR"&amp;LEFT($G239,1)&amp;$H239&amp;IF($J239&lt;=9,"0"&amp;$J239,$J239)&amp;$L239&amp;"A4"&amp;LEFT($O239,2)&amp;"N"),VLOOKUP($Z239,Ref!$AE:$AG,3,0)&amp;$L239)</f>
        <v/>
      </c>
      <c r="C239" s="83" t="str">
        <f t="shared" si="27"/>
        <v/>
      </c>
      <c r="D239" s="82" t="str">
        <f t="shared" si="24"/>
        <v/>
      </c>
      <c r="E239" s="84" t="str">
        <f>IF($Z239="",IF($G239="","",$D239*$W239*$K$1),VLOOKUP($Z239,Ref!$AE:$AG,2,0)*$Q239*$K$1*(1-$H$4/100))</f>
        <v/>
      </c>
      <c r="G239" s="86"/>
      <c r="H239" s="86"/>
      <c r="I239" s="87">
        <f>SUMIF(pricelist!$W:$W,'подбор радиатора TESI'!$AA239,pricelist!$J:$J)</f>
        <v>0</v>
      </c>
      <c r="J239" s="88"/>
      <c r="K239" s="87">
        <f t="shared" si="28"/>
        <v>0</v>
      </c>
      <c r="L239" s="86"/>
      <c r="M239" s="89" t="str">
        <f>IF($L239="","",VLOOKUP($L239,Ref!$D:$J,7,0))</f>
        <v/>
      </c>
      <c r="N239" s="90">
        <f>SUMIF(Ref!$D:$D,'подбор радиатора TESI'!$L:$L,Ref!$E:$E)</f>
        <v>0</v>
      </c>
      <c r="O239" s="86"/>
      <c r="P239" s="90">
        <f>SUMIF(Ref!$F:$F,'подбор радиатора TESI'!$O:$O,Ref!$G:$G)</f>
        <v>0</v>
      </c>
      <c r="Q239" s="88"/>
      <c r="R239" s="90">
        <f>SUMIF(pricelist!$W:$W,'подбор радиатора TESI'!$AA:$AA,pricelist!$K:$K)*$J239</f>
        <v>0</v>
      </c>
      <c r="S239" s="90">
        <f ca="1">SUMIF(pricelist!$W:$W,$AA:$AA,INDIRECT($S$12&amp;$S$14))*$J239</f>
        <v>0</v>
      </c>
      <c r="T239" s="92">
        <f t="shared" si="25"/>
        <v>0</v>
      </c>
      <c r="U239" s="86"/>
      <c r="V239" s="90">
        <f>SUMIF(Ref!$H:$H,'подбор радиатора TESI'!$U:$U,Ref!$I:$I)</f>
        <v>0</v>
      </c>
      <c r="W239" s="90">
        <f>(($N239*SUMIF(pricelist!$W:$W,'подбор радиатора TESI'!$AA:$AA,pricelist!$S:$S)*$J239)+$P239+IF($U239="радиусный",$V239*$J239,$V239)+IF($J239&gt;$AC239,31*1.13,0))*(1-$H$4/100)</f>
        <v>0</v>
      </c>
      <c r="X239" s="93"/>
      <c r="Y239" s="94"/>
      <c r="Z239" s="91"/>
      <c r="AA239" s="95" t="str">
        <f t="shared" si="23"/>
        <v>/</v>
      </c>
      <c r="AB239" s="95" t="str">
        <f t="shared" si="23"/>
        <v>/</v>
      </c>
      <c r="AC239" s="95">
        <f>SUMIF(Ref!$R:$R,'подбор радиатора TESI'!$AB:$AB,Ref!$Q:$Q)</f>
        <v>0</v>
      </c>
      <c r="AD239" s="95">
        <f t="shared" si="29"/>
        <v>1</v>
      </c>
      <c r="AE239" s="96"/>
      <c r="AF239" s="97"/>
    </row>
    <row r="240" spans="1:32" s="85" customFormat="1" ht="16.5">
      <c r="A240" s="82" t="str">
        <f t="shared" si="26"/>
        <v/>
      </c>
      <c r="B240" s="83" t="str">
        <f>IF($Z240="",IF($G240="","","RR"&amp;LEFT($G240,1)&amp;$H240&amp;IF($J240&lt;=9,"0"&amp;$J240,$J240)&amp;$L240&amp;"A4"&amp;LEFT($O240,2)&amp;"N"),VLOOKUP($Z240,Ref!$AE:$AG,3,0)&amp;$L240)</f>
        <v/>
      </c>
      <c r="C240" s="83" t="str">
        <f t="shared" si="27"/>
        <v/>
      </c>
      <c r="D240" s="82" t="str">
        <f t="shared" si="24"/>
        <v/>
      </c>
      <c r="E240" s="84" t="str">
        <f>IF($Z240="",IF($G240="","",$D240*$W240*$K$1),VLOOKUP($Z240,Ref!$AE:$AG,2,0)*$Q240*$K$1*(1-$H$4/100))</f>
        <v/>
      </c>
      <c r="G240" s="86"/>
      <c r="H240" s="86"/>
      <c r="I240" s="87">
        <f>SUMIF(pricelist!$W:$W,'подбор радиатора TESI'!$AA240,pricelist!$J:$J)</f>
        <v>0</v>
      </c>
      <c r="J240" s="88"/>
      <c r="K240" s="87">
        <f t="shared" si="28"/>
        <v>0</v>
      </c>
      <c r="L240" s="86"/>
      <c r="M240" s="89" t="str">
        <f>IF($L240="","",VLOOKUP($L240,Ref!$D:$J,7,0))</f>
        <v/>
      </c>
      <c r="N240" s="90">
        <f>SUMIF(Ref!$D:$D,'подбор радиатора TESI'!$L:$L,Ref!$E:$E)</f>
        <v>0</v>
      </c>
      <c r="O240" s="86"/>
      <c r="P240" s="90">
        <f>SUMIF(Ref!$F:$F,'подбор радиатора TESI'!$O:$O,Ref!$G:$G)</f>
        <v>0</v>
      </c>
      <c r="Q240" s="88"/>
      <c r="R240" s="90">
        <f>SUMIF(pricelist!$W:$W,'подбор радиатора TESI'!$AA:$AA,pricelist!$K:$K)*$J240</f>
        <v>0</v>
      </c>
      <c r="S240" s="90">
        <f ca="1">SUMIF(pricelist!$W:$W,$AA:$AA,INDIRECT($S$12&amp;$S$14))*$J240</f>
        <v>0</v>
      </c>
      <c r="T240" s="92">
        <f t="shared" si="25"/>
        <v>0</v>
      </c>
      <c r="U240" s="86"/>
      <c r="V240" s="90">
        <f>SUMIF(Ref!$H:$H,'подбор радиатора TESI'!$U:$U,Ref!$I:$I)</f>
        <v>0</v>
      </c>
      <c r="W240" s="90">
        <f>(($N240*SUMIF(pricelist!$W:$W,'подбор радиатора TESI'!$AA:$AA,pricelist!$S:$S)*$J240)+$P240+IF($U240="радиусный",$V240*$J240,$V240)+IF($J240&gt;$AC240,31*1.13,0))*(1-$H$4/100)</f>
        <v>0</v>
      </c>
      <c r="X240" s="93"/>
      <c r="Y240" s="94"/>
      <c r="Z240" s="91"/>
      <c r="AA240" s="95" t="str">
        <f t="shared" si="23"/>
        <v>/</v>
      </c>
      <c r="AB240" s="95" t="str">
        <f t="shared" si="23"/>
        <v>/</v>
      </c>
      <c r="AC240" s="95">
        <f>SUMIF(Ref!$R:$R,'подбор радиатора TESI'!$AB:$AB,Ref!$Q:$Q)</f>
        <v>0</v>
      </c>
      <c r="AD240" s="95">
        <f t="shared" si="29"/>
        <v>1</v>
      </c>
      <c r="AE240" s="96"/>
      <c r="AF240" s="97"/>
    </row>
    <row r="241" spans="1:32" s="85" customFormat="1" ht="16.5">
      <c r="A241" s="82" t="str">
        <f t="shared" si="26"/>
        <v/>
      </c>
      <c r="B241" s="83" t="str">
        <f>IF($Z241="",IF($G241="","","RR"&amp;LEFT($G241,1)&amp;$H241&amp;IF($J241&lt;=9,"0"&amp;$J241,$J241)&amp;$L241&amp;"A4"&amp;LEFT($O241,2)&amp;"N"),VLOOKUP($Z241,Ref!$AE:$AG,3,0)&amp;$L241)</f>
        <v/>
      </c>
      <c r="C241" s="83" t="str">
        <f t="shared" si="27"/>
        <v/>
      </c>
      <c r="D241" s="82" t="str">
        <f t="shared" si="24"/>
        <v/>
      </c>
      <c r="E241" s="84" t="str">
        <f>IF($Z241="",IF($G241="","",$D241*$W241*$K$1),VLOOKUP($Z241,Ref!$AE:$AG,2,0)*$Q241*$K$1*(1-$H$4/100))</f>
        <v/>
      </c>
      <c r="G241" s="86"/>
      <c r="H241" s="86"/>
      <c r="I241" s="87">
        <f>SUMIF(pricelist!$W:$W,'подбор радиатора TESI'!$AA241,pricelist!$J:$J)</f>
        <v>0</v>
      </c>
      <c r="J241" s="88"/>
      <c r="K241" s="87">
        <f t="shared" si="28"/>
        <v>0</v>
      </c>
      <c r="L241" s="86"/>
      <c r="M241" s="89" t="str">
        <f>IF($L241="","",VLOOKUP($L241,Ref!$D:$J,7,0))</f>
        <v/>
      </c>
      <c r="N241" s="90">
        <f>SUMIF(Ref!$D:$D,'подбор радиатора TESI'!$L:$L,Ref!$E:$E)</f>
        <v>0</v>
      </c>
      <c r="O241" s="86"/>
      <c r="P241" s="90">
        <f>SUMIF(Ref!$F:$F,'подбор радиатора TESI'!$O:$O,Ref!$G:$G)</f>
        <v>0</v>
      </c>
      <c r="Q241" s="88"/>
      <c r="R241" s="90">
        <f>SUMIF(pricelist!$W:$W,'подбор радиатора TESI'!$AA:$AA,pricelist!$K:$K)*$J241</f>
        <v>0</v>
      </c>
      <c r="S241" s="90">
        <f ca="1">SUMIF(pricelist!$W:$W,$AA:$AA,INDIRECT($S$12&amp;$S$14))*$J241</f>
        <v>0</v>
      </c>
      <c r="T241" s="92">
        <f t="shared" si="25"/>
        <v>0</v>
      </c>
      <c r="U241" s="86"/>
      <c r="V241" s="90">
        <f>SUMIF(Ref!$H:$H,'подбор радиатора TESI'!$U:$U,Ref!$I:$I)</f>
        <v>0</v>
      </c>
      <c r="W241" s="90">
        <f>(($N241*SUMIF(pricelist!$W:$W,'подбор радиатора TESI'!$AA:$AA,pricelist!$S:$S)*$J241)+$P241+IF($U241="радиусный",$V241*$J241,$V241)+IF($J241&gt;$AC241,31*1.13,0))*(1-$H$4/100)</f>
        <v>0</v>
      </c>
      <c r="X241" s="93"/>
      <c r="Y241" s="94"/>
      <c r="Z241" s="91"/>
      <c r="AA241" s="95" t="str">
        <f t="shared" si="23"/>
        <v>/</v>
      </c>
      <c r="AB241" s="95" t="str">
        <f t="shared" si="23"/>
        <v>/</v>
      </c>
      <c r="AC241" s="95">
        <f>SUMIF(Ref!$R:$R,'подбор радиатора TESI'!$AB:$AB,Ref!$Q:$Q)</f>
        <v>0</v>
      </c>
      <c r="AD241" s="95">
        <f t="shared" si="29"/>
        <v>1</v>
      </c>
      <c r="AE241" s="96"/>
      <c r="AF241" s="97"/>
    </row>
    <row r="242" spans="1:32" s="85" customFormat="1" ht="16.5">
      <c r="A242" s="82" t="str">
        <f t="shared" si="26"/>
        <v/>
      </c>
      <c r="B242" s="83" t="str">
        <f>IF($Z242="",IF($G242="","","RR"&amp;LEFT($G242,1)&amp;$H242&amp;IF($J242&lt;=9,"0"&amp;$J242,$J242)&amp;$L242&amp;"A4"&amp;LEFT($O242,2)&amp;"N"),VLOOKUP($Z242,Ref!$AE:$AG,3,0)&amp;$L242)</f>
        <v/>
      </c>
      <c r="C242" s="83" t="str">
        <f t="shared" si="27"/>
        <v/>
      </c>
      <c r="D242" s="82" t="str">
        <f t="shared" si="24"/>
        <v/>
      </c>
      <c r="E242" s="84" t="str">
        <f>IF($Z242="",IF($G242="","",$D242*$W242*$K$1),VLOOKUP($Z242,Ref!$AE:$AG,2,0)*$Q242*$K$1*(1-$H$4/100))</f>
        <v/>
      </c>
      <c r="G242" s="86"/>
      <c r="H242" s="86"/>
      <c r="I242" s="87">
        <f>SUMIF(pricelist!$W:$W,'подбор радиатора TESI'!$AA242,pricelist!$J:$J)</f>
        <v>0</v>
      </c>
      <c r="J242" s="88"/>
      <c r="K242" s="87">
        <f t="shared" si="28"/>
        <v>0</v>
      </c>
      <c r="L242" s="86"/>
      <c r="M242" s="89" t="str">
        <f>IF($L242="","",VLOOKUP($L242,Ref!$D:$J,7,0))</f>
        <v/>
      </c>
      <c r="N242" s="90">
        <f>SUMIF(Ref!$D:$D,'подбор радиатора TESI'!$L:$L,Ref!$E:$E)</f>
        <v>0</v>
      </c>
      <c r="O242" s="86"/>
      <c r="P242" s="90">
        <f>SUMIF(Ref!$F:$F,'подбор радиатора TESI'!$O:$O,Ref!$G:$G)</f>
        <v>0</v>
      </c>
      <c r="Q242" s="88"/>
      <c r="R242" s="90">
        <f>SUMIF(pricelist!$W:$W,'подбор радиатора TESI'!$AA:$AA,pricelist!$K:$K)*$J242</f>
        <v>0</v>
      </c>
      <c r="S242" s="90">
        <f ca="1">SUMIF(pricelist!$W:$W,$AA:$AA,INDIRECT($S$12&amp;$S$14))*$J242</f>
        <v>0</v>
      </c>
      <c r="T242" s="92">
        <f t="shared" si="25"/>
        <v>0</v>
      </c>
      <c r="U242" s="86"/>
      <c r="V242" s="90">
        <f>SUMIF(Ref!$H:$H,'подбор радиатора TESI'!$U:$U,Ref!$I:$I)</f>
        <v>0</v>
      </c>
      <c r="W242" s="90">
        <f>(($N242*SUMIF(pricelist!$W:$W,'подбор радиатора TESI'!$AA:$AA,pricelist!$S:$S)*$J242)+$P242+IF($U242="радиусный",$V242*$J242,$V242)+IF($J242&gt;$AC242,31*1.13,0))*(1-$H$4/100)</f>
        <v>0</v>
      </c>
      <c r="X242" s="93"/>
      <c r="Y242" s="94"/>
      <c r="Z242" s="91"/>
      <c r="AA242" s="95" t="str">
        <f t="shared" si="23"/>
        <v>/</v>
      </c>
      <c r="AB242" s="95" t="str">
        <f t="shared" si="23"/>
        <v>/</v>
      </c>
      <c r="AC242" s="95">
        <f>SUMIF(Ref!$R:$R,'подбор радиатора TESI'!$AB:$AB,Ref!$Q:$Q)</f>
        <v>0</v>
      </c>
      <c r="AD242" s="95">
        <f t="shared" si="29"/>
        <v>1</v>
      </c>
      <c r="AE242" s="96"/>
      <c r="AF242" s="97"/>
    </row>
    <row r="243" spans="1:32" s="85" customFormat="1" ht="16.5">
      <c r="A243" s="82" t="str">
        <f t="shared" si="26"/>
        <v/>
      </c>
      <c r="B243" s="83" t="str">
        <f>IF($Z243="",IF($G243="","","RR"&amp;LEFT($G243,1)&amp;$H243&amp;IF($J243&lt;=9,"0"&amp;$J243,$J243)&amp;$L243&amp;"A4"&amp;LEFT($O243,2)&amp;"N"),VLOOKUP($Z243,Ref!$AE:$AG,3,0)&amp;$L243)</f>
        <v/>
      </c>
      <c r="C243" s="83" t="str">
        <f t="shared" si="27"/>
        <v/>
      </c>
      <c r="D243" s="82" t="str">
        <f t="shared" si="24"/>
        <v/>
      </c>
      <c r="E243" s="84" t="str">
        <f>IF($Z243="",IF($G243="","",$D243*$W243*$K$1),VLOOKUP($Z243,Ref!$AE:$AG,2,0)*$Q243*$K$1*(1-$H$4/100))</f>
        <v/>
      </c>
      <c r="G243" s="86"/>
      <c r="H243" s="86"/>
      <c r="I243" s="87">
        <f>SUMIF(pricelist!$W:$W,'подбор радиатора TESI'!$AA243,pricelist!$J:$J)</f>
        <v>0</v>
      </c>
      <c r="J243" s="88"/>
      <c r="K243" s="87">
        <f t="shared" si="28"/>
        <v>0</v>
      </c>
      <c r="L243" s="86"/>
      <c r="M243" s="89" t="str">
        <f>IF($L243="","",VLOOKUP($L243,Ref!$D:$J,7,0))</f>
        <v/>
      </c>
      <c r="N243" s="90">
        <f>SUMIF(Ref!$D:$D,'подбор радиатора TESI'!$L:$L,Ref!$E:$E)</f>
        <v>0</v>
      </c>
      <c r="O243" s="86"/>
      <c r="P243" s="90">
        <f>SUMIF(Ref!$F:$F,'подбор радиатора TESI'!$O:$O,Ref!$G:$G)</f>
        <v>0</v>
      </c>
      <c r="Q243" s="88"/>
      <c r="R243" s="90">
        <f>SUMIF(pricelist!$W:$W,'подбор радиатора TESI'!$AA:$AA,pricelist!$K:$K)*$J243</f>
        <v>0</v>
      </c>
      <c r="S243" s="90">
        <f ca="1">SUMIF(pricelist!$W:$W,$AA:$AA,INDIRECT($S$12&amp;$S$14))*$J243</f>
        <v>0</v>
      </c>
      <c r="T243" s="92">
        <f t="shared" si="25"/>
        <v>0</v>
      </c>
      <c r="U243" s="86"/>
      <c r="V243" s="90">
        <f>SUMIF(Ref!$H:$H,'подбор радиатора TESI'!$U:$U,Ref!$I:$I)</f>
        <v>0</v>
      </c>
      <c r="W243" s="90">
        <f>(($N243*SUMIF(pricelist!$W:$W,'подбор радиатора TESI'!$AA:$AA,pricelist!$S:$S)*$J243)+$P243+IF($U243="радиусный",$V243*$J243,$V243)+IF($J243&gt;$AC243,31*1.13,0))*(1-$H$4/100)</f>
        <v>0</v>
      </c>
      <c r="X243" s="93"/>
      <c r="Y243" s="94"/>
      <c r="Z243" s="91"/>
      <c r="AA243" s="95" t="str">
        <f t="shared" si="23"/>
        <v>/</v>
      </c>
      <c r="AB243" s="95" t="str">
        <f t="shared" si="23"/>
        <v>/</v>
      </c>
      <c r="AC243" s="95">
        <f>SUMIF(Ref!$R:$R,'подбор радиатора TESI'!$AB:$AB,Ref!$Q:$Q)</f>
        <v>0</v>
      </c>
      <c r="AD243" s="95">
        <f t="shared" si="29"/>
        <v>1</v>
      </c>
      <c r="AE243" s="96"/>
      <c r="AF243" s="97"/>
    </row>
    <row r="244" spans="1:32" s="85" customFormat="1" ht="16.5">
      <c r="A244" s="82" t="str">
        <f t="shared" si="26"/>
        <v/>
      </c>
      <c r="B244" s="83" t="str">
        <f>IF($Z244="",IF($G244="","","RR"&amp;LEFT($G244,1)&amp;$H244&amp;IF($J244&lt;=9,"0"&amp;$J244,$J244)&amp;$L244&amp;"A4"&amp;LEFT($O244,2)&amp;"N"),VLOOKUP($Z244,Ref!$AE:$AG,3,0)&amp;$L244)</f>
        <v/>
      </c>
      <c r="C244" s="83" t="str">
        <f t="shared" si="27"/>
        <v/>
      </c>
      <c r="D244" s="82" t="str">
        <f t="shared" si="24"/>
        <v/>
      </c>
      <c r="E244" s="84" t="str">
        <f>IF($Z244="",IF($G244="","",$D244*$W244*$K$1),VLOOKUP($Z244,Ref!$AE:$AG,2,0)*$Q244*$K$1*(1-$H$4/100))</f>
        <v/>
      </c>
      <c r="G244" s="86"/>
      <c r="H244" s="86"/>
      <c r="I244" s="87">
        <f>SUMIF(pricelist!$W:$W,'подбор радиатора TESI'!$AA244,pricelist!$J:$J)</f>
        <v>0</v>
      </c>
      <c r="J244" s="88"/>
      <c r="K244" s="87">
        <f t="shared" si="28"/>
        <v>0</v>
      </c>
      <c r="L244" s="86"/>
      <c r="M244" s="89" t="str">
        <f>IF($L244="","",VLOOKUP($L244,Ref!$D:$J,7,0))</f>
        <v/>
      </c>
      <c r="N244" s="90">
        <f>SUMIF(Ref!$D:$D,'подбор радиатора TESI'!$L:$L,Ref!$E:$E)</f>
        <v>0</v>
      </c>
      <c r="O244" s="86"/>
      <c r="P244" s="90">
        <f>SUMIF(Ref!$F:$F,'подбор радиатора TESI'!$O:$O,Ref!$G:$G)</f>
        <v>0</v>
      </c>
      <c r="Q244" s="88"/>
      <c r="R244" s="90">
        <f>SUMIF(pricelist!$W:$W,'подбор радиатора TESI'!$AA:$AA,pricelist!$K:$K)*$J244</f>
        <v>0</v>
      </c>
      <c r="S244" s="90">
        <f ca="1">SUMIF(pricelist!$W:$W,$AA:$AA,INDIRECT($S$12&amp;$S$14))*$J244</f>
        <v>0</v>
      </c>
      <c r="T244" s="92">
        <f t="shared" si="25"/>
        <v>0</v>
      </c>
      <c r="U244" s="86"/>
      <c r="V244" s="90">
        <f>SUMIF(Ref!$H:$H,'подбор радиатора TESI'!$U:$U,Ref!$I:$I)</f>
        <v>0</v>
      </c>
      <c r="W244" s="90">
        <f>(($N244*SUMIF(pricelist!$W:$W,'подбор радиатора TESI'!$AA:$AA,pricelist!$S:$S)*$J244)+$P244+IF($U244="радиусный",$V244*$J244,$V244)+IF($J244&gt;$AC244,31*1.13,0))*(1-$H$4/100)</f>
        <v>0</v>
      </c>
      <c r="X244" s="93"/>
      <c r="Y244" s="94"/>
      <c r="Z244" s="91"/>
      <c r="AA244" s="95" t="str">
        <f t="shared" si="23"/>
        <v>/</v>
      </c>
      <c r="AB244" s="95" t="str">
        <f t="shared" si="23"/>
        <v>/</v>
      </c>
      <c r="AC244" s="95">
        <f>SUMIF(Ref!$R:$R,'подбор радиатора TESI'!$AB:$AB,Ref!$Q:$Q)</f>
        <v>0</v>
      </c>
      <c r="AD244" s="95">
        <f t="shared" si="29"/>
        <v>1</v>
      </c>
      <c r="AE244" s="96"/>
      <c r="AF244" s="97"/>
    </row>
    <row r="245" spans="1:32" s="85" customFormat="1" ht="16.5">
      <c r="A245" s="82" t="str">
        <f t="shared" si="26"/>
        <v/>
      </c>
      <c r="B245" s="83" t="str">
        <f>IF($Z245="",IF($G245="","","RR"&amp;LEFT($G245,1)&amp;$H245&amp;IF($J245&lt;=9,"0"&amp;$J245,$J245)&amp;$L245&amp;"A4"&amp;LEFT($O245,2)&amp;"N"),VLOOKUP($Z245,Ref!$AE:$AG,3,0)&amp;$L245)</f>
        <v/>
      </c>
      <c r="C245" s="83" t="str">
        <f t="shared" si="27"/>
        <v/>
      </c>
      <c r="D245" s="82" t="str">
        <f t="shared" si="24"/>
        <v/>
      </c>
      <c r="E245" s="84" t="str">
        <f>IF($Z245="",IF($G245="","",$D245*$W245*$K$1),VLOOKUP($Z245,Ref!$AE:$AG,2,0)*$Q245*$K$1*(1-$H$4/100))</f>
        <v/>
      </c>
      <c r="G245" s="86"/>
      <c r="H245" s="86"/>
      <c r="I245" s="87">
        <f>SUMIF(pricelist!$W:$W,'подбор радиатора TESI'!$AA245,pricelist!$J:$J)</f>
        <v>0</v>
      </c>
      <c r="J245" s="88"/>
      <c r="K245" s="87">
        <f t="shared" si="28"/>
        <v>0</v>
      </c>
      <c r="L245" s="86"/>
      <c r="M245" s="89" t="str">
        <f>IF($L245="","",VLOOKUP($L245,Ref!$D:$J,7,0))</f>
        <v/>
      </c>
      <c r="N245" s="90">
        <f>SUMIF(Ref!$D:$D,'подбор радиатора TESI'!$L:$L,Ref!$E:$E)</f>
        <v>0</v>
      </c>
      <c r="O245" s="86"/>
      <c r="P245" s="90">
        <f>SUMIF(Ref!$F:$F,'подбор радиатора TESI'!$O:$O,Ref!$G:$G)</f>
        <v>0</v>
      </c>
      <c r="Q245" s="88"/>
      <c r="R245" s="90">
        <f>SUMIF(pricelist!$W:$W,'подбор радиатора TESI'!$AA:$AA,pricelist!$K:$K)*$J245</f>
        <v>0</v>
      </c>
      <c r="S245" s="90">
        <f ca="1">SUMIF(pricelist!$W:$W,$AA:$AA,INDIRECT($S$12&amp;$S$14))*$J245</f>
        <v>0</v>
      </c>
      <c r="T245" s="92">
        <f t="shared" si="25"/>
        <v>0</v>
      </c>
      <c r="U245" s="86"/>
      <c r="V245" s="90">
        <f>SUMIF(Ref!$H:$H,'подбор радиатора TESI'!$U:$U,Ref!$I:$I)</f>
        <v>0</v>
      </c>
      <c r="W245" s="90">
        <f>(($N245*SUMIF(pricelist!$W:$W,'подбор радиатора TESI'!$AA:$AA,pricelist!$S:$S)*$J245)+$P245+IF($U245="радиусный",$V245*$J245,$V245)+IF($J245&gt;$AC245,31*1.13,0))*(1-$H$4/100)</f>
        <v>0</v>
      </c>
      <c r="X245" s="93"/>
      <c r="Y245" s="94"/>
      <c r="Z245" s="91"/>
      <c r="AA245" s="95" t="str">
        <f t="shared" si="23"/>
        <v>/</v>
      </c>
      <c r="AB245" s="95" t="str">
        <f t="shared" si="23"/>
        <v>/</v>
      </c>
      <c r="AC245" s="95">
        <f>SUMIF(Ref!$R:$R,'подбор радиатора TESI'!$AB:$AB,Ref!$Q:$Q)</f>
        <v>0</v>
      </c>
      <c r="AD245" s="95">
        <f t="shared" si="29"/>
        <v>1</v>
      </c>
      <c r="AE245" s="96"/>
      <c r="AF245" s="97"/>
    </row>
    <row r="246" spans="1:32" s="85" customFormat="1" ht="16.5">
      <c r="A246" s="82" t="str">
        <f t="shared" si="26"/>
        <v/>
      </c>
      <c r="B246" s="83" t="str">
        <f>IF($Z246="",IF($G246="","","RR"&amp;LEFT($G246,1)&amp;$H246&amp;IF($J246&lt;=9,"0"&amp;$J246,$J246)&amp;$L246&amp;"A4"&amp;LEFT($O246,2)&amp;"N"),VLOOKUP($Z246,Ref!$AE:$AG,3,0)&amp;$L246)</f>
        <v/>
      </c>
      <c r="C246" s="83" t="str">
        <f t="shared" si="27"/>
        <v/>
      </c>
      <c r="D246" s="82" t="str">
        <f t="shared" si="24"/>
        <v/>
      </c>
      <c r="E246" s="84" t="str">
        <f>IF($Z246="",IF($G246="","",$D246*$W246*$K$1),VLOOKUP($Z246,Ref!$AE:$AG,2,0)*$Q246*$K$1*(1-$H$4/100))</f>
        <v/>
      </c>
      <c r="G246" s="86"/>
      <c r="H246" s="86"/>
      <c r="I246" s="87">
        <f>SUMIF(pricelist!$W:$W,'подбор радиатора TESI'!$AA246,pricelist!$J:$J)</f>
        <v>0</v>
      </c>
      <c r="J246" s="88"/>
      <c r="K246" s="87">
        <f t="shared" si="28"/>
        <v>0</v>
      </c>
      <c r="L246" s="86"/>
      <c r="M246" s="89" t="str">
        <f>IF($L246="","",VLOOKUP($L246,Ref!$D:$J,7,0))</f>
        <v/>
      </c>
      <c r="N246" s="90">
        <f>SUMIF(Ref!$D:$D,'подбор радиатора TESI'!$L:$L,Ref!$E:$E)</f>
        <v>0</v>
      </c>
      <c r="O246" s="86"/>
      <c r="P246" s="90">
        <f>SUMIF(Ref!$F:$F,'подбор радиатора TESI'!$O:$O,Ref!$G:$G)</f>
        <v>0</v>
      </c>
      <c r="Q246" s="88"/>
      <c r="R246" s="90">
        <f>SUMIF(pricelist!$W:$W,'подбор радиатора TESI'!$AA:$AA,pricelist!$K:$K)*$J246</f>
        <v>0</v>
      </c>
      <c r="S246" s="90">
        <f ca="1">SUMIF(pricelist!$W:$W,$AA:$AA,INDIRECT($S$12&amp;$S$14))*$J246</f>
        <v>0</v>
      </c>
      <c r="T246" s="92">
        <f t="shared" si="25"/>
        <v>0</v>
      </c>
      <c r="U246" s="86"/>
      <c r="V246" s="90">
        <f>SUMIF(Ref!$H:$H,'подбор радиатора TESI'!$U:$U,Ref!$I:$I)</f>
        <v>0</v>
      </c>
      <c r="W246" s="90">
        <f>(($N246*SUMIF(pricelist!$W:$W,'подбор радиатора TESI'!$AA:$AA,pricelist!$S:$S)*$J246)+$P246+IF($U246="радиусный",$V246*$J246,$V246)+IF($J246&gt;$AC246,31*1.13,0))*(1-$H$4/100)</f>
        <v>0</v>
      </c>
      <c r="X246" s="93"/>
      <c r="Y246" s="94"/>
      <c r="Z246" s="91"/>
      <c r="AA246" s="95" t="str">
        <f t="shared" si="23"/>
        <v>/</v>
      </c>
      <c r="AB246" s="95" t="str">
        <f t="shared" si="23"/>
        <v>/</v>
      </c>
      <c r="AC246" s="95">
        <f>SUMIF(Ref!$R:$R,'подбор радиатора TESI'!$AB:$AB,Ref!$Q:$Q)</f>
        <v>0</v>
      </c>
      <c r="AD246" s="95">
        <f t="shared" si="29"/>
        <v>1</v>
      </c>
      <c r="AE246" s="96"/>
      <c r="AF246" s="97"/>
    </row>
    <row r="247" spans="1:32" s="85" customFormat="1" ht="16.5">
      <c r="A247" s="82" t="str">
        <f t="shared" si="26"/>
        <v/>
      </c>
      <c r="B247" s="83" t="str">
        <f>IF($Z247="",IF($G247="","","RR"&amp;LEFT($G247,1)&amp;$H247&amp;IF($J247&lt;=9,"0"&amp;$J247,$J247)&amp;$L247&amp;"A4"&amp;LEFT($O247,2)&amp;"N"),VLOOKUP($Z247,Ref!$AE:$AG,3,0)&amp;$L247)</f>
        <v/>
      </c>
      <c r="C247" s="83" t="str">
        <f t="shared" si="27"/>
        <v/>
      </c>
      <c r="D247" s="82" t="str">
        <f t="shared" si="24"/>
        <v/>
      </c>
      <c r="E247" s="84" t="str">
        <f>IF($Z247="",IF($G247="","",$D247*$W247*$K$1),VLOOKUP($Z247,Ref!$AE:$AG,2,0)*$Q247*$K$1*(1-$H$4/100))</f>
        <v/>
      </c>
      <c r="G247" s="86"/>
      <c r="H247" s="86"/>
      <c r="I247" s="87">
        <f>SUMIF(pricelist!$W:$W,'подбор радиатора TESI'!$AA247,pricelist!$J:$J)</f>
        <v>0</v>
      </c>
      <c r="J247" s="88"/>
      <c r="K247" s="87">
        <f t="shared" si="28"/>
        <v>0</v>
      </c>
      <c r="L247" s="86"/>
      <c r="M247" s="89" t="str">
        <f>IF($L247="","",VLOOKUP($L247,Ref!$D:$J,7,0))</f>
        <v/>
      </c>
      <c r="N247" s="90">
        <f>SUMIF(Ref!$D:$D,'подбор радиатора TESI'!$L:$L,Ref!$E:$E)</f>
        <v>0</v>
      </c>
      <c r="O247" s="86"/>
      <c r="P247" s="90">
        <f>SUMIF(Ref!$F:$F,'подбор радиатора TESI'!$O:$O,Ref!$G:$G)</f>
        <v>0</v>
      </c>
      <c r="Q247" s="88"/>
      <c r="R247" s="90">
        <f>SUMIF(pricelist!$W:$W,'подбор радиатора TESI'!$AA:$AA,pricelist!$K:$K)*$J247</f>
        <v>0</v>
      </c>
      <c r="S247" s="90">
        <f ca="1">SUMIF(pricelist!$W:$W,$AA:$AA,INDIRECT($S$12&amp;$S$14))*$J247</f>
        <v>0</v>
      </c>
      <c r="T247" s="92">
        <f t="shared" si="25"/>
        <v>0</v>
      </c>
      <c r="U247" s="86"/>
      <c r="V247" s="90">
        <f>SUMIF(Ref!$H:$H,'подбор радиатора TESI'!$U:$U,Ref!$I:$I)</f>
        <v>0</v>
      </c>
      <c r="W247" s="90">
        <f>(($N247*SUMIF(pricelist!$W:$W,'подбор радиатора TESI'!$AA:$AA,pricelist!$S:$S)*$J247)+$P247+IF($U247="радиусный",$V247*$J247,$V247)+IF($J247&gt;$AC247,31*1.13,0))*(1-$H$4/100)</f>
        <v>0</v>
      </c>
      <c r="X247" s="93"/>
      <c r="Y247" s="94"/>
      <c r="Z247" s="91"/>
      <c r="AA247" s="95" t="str">
        <f t="shared" si="23"/>
        <v>/</v>
      </c>
      <c r="AB247" s="95" t="str">
        <f t="shared" si="23"/>
        <v>/</v>
      </c>
      <c r="AC247" s="95">
        <f>SUMIF(Ref!$R:$R,'подбор радиатора TESI'!$AB:$AB,Ref!$Q:$Q)</f>
        <v>0</v>
      </c>
      <c r="AD247" s="95">
        <f t="shared" si="29"/>
        <v>1</v>
      </c>
      <c r="AE247" s="96"/>
      <c r="AF247" s="97"/>
    </row>
    <row r="248" spans="1:32" s="85" customFormat="1" ht="16.5">
      <c r="A248" s="82" t="str">
        <f t="shared" si="26"/>
        <v/>
      </c>
      <c r="B248" s="83" t="str">
        <f>IF($Z248="",IF($G248="","","RR"&amp;LEFT($G248,1)&amp;$H248&amp;IF($J248&lt;=9,"0"&amp;$J248,$J248)&amp;$L248&amp;"A4"&amp;LEFT($O248,2)&amp;"N"),VLOOKUP($Z248,Ref!$AE:$AG,3,0)&amp;$L248)</f>
        <v/>
      </c>
      <c r="C248" s="83" t="str">
        <f t="shared" si="27"/>
        <v/>
      </c>
      <c r="D248" s="82" t="str">
        <f t="shared" si="24"/>
        <v/>
      </c>
      <c r="E248" s="84" t="str">
        <f>IF($Z248="",IF($G248="","",$D248*$W248*$K$1),VLOOKUP($Z248,Ref!$AE:$AG,2,0)*$Q248*$K$1*(1-$H$4/100))</f>
        <v/>
      </c>
      <c r="G248" s="86"/>
      <c r="H248" s="86"/>
      <c r="I248" s="87">
        <f>SUMIF(pricelist!$W:$W,'подбор радиатора TESI'!$AA248,pricelist!$J:$J)</f>
        <v>0</v>
      </c>
      <c r="J248" s="88"/>
      <c r="K248" s="87">
        <f t="shared" si="28"/>
        <v>0</v>
      </c>
      <c r="L248" s="86"/>
      <c r="M248" s="89" t="str">
        <f>IF($L248="","",VLOOKUP($L248,Ref!$D:$J,7,0))</f>
        <v/>
      </c>
      <c r="N248" s="90">
        <f>SUMIF(Ref!$D:$D,'подбор радиатора TESI'!$L:$L,Ref!$E:$E)</f>
        <v>0</v>
      </c>
      <c r="O248" s="86"/>
      <c r="P248" s="90">
        <f>SUMIF(Ref!$F:$F,'подбор радиатора TESI'!$O:$O,Ref!$G:$G)</f>
        <v>0</v>
      </c>
      <c r="Q248" s="88"/>
      <c r="R248" s="90">
        <f>SUMIF(pricelist!$W:$W,'подбор радиатора TESI'!$AA:$AA,pricelist!$K:$K)*$J248</f>
        <v>0</v>
      </c>
      <c r="S248" s="90">
        <f ca="1">SUMIF(pricelist!$W:$W,$AA:$AA,INDIRECT($S$12&amp;$S$14))*$J248</f>
        <v>0</v>
      </c>
      <c r="T248" s="92">
        <f t="shared" si="25"/>
        <v>0</v>
      </c>
      <c r="U248" s="86"/>
      <c r="V248" s="90">
        <f>SUMIF(Ref!$H:$H,'подбор радиатора TESI'!$U:$U,Ref!$I:$I)</f>
        <v>0</v>
      </c>
      <c r="W248" s="90">
        <f>(($N248*SUMIF(pricelist!$W:$W,'подбор радиатора TESI'!$AA:$AA,pricelist!$S:$S)*$J248)+$P248+IF($U248="радиусный",$V248*$J248,$V248)+IF($J248&gt;$AC248,31*1.13,0))*(1-$H$4/100)</f>
        <v>0</v>
      </c>
      <c r="X248" s="93"/>
      <c r="Y248" s="94"/>
      <c r="Z248" s="91"/>
      <c r="AA248" s="95" t="str">
        <f t="shared" si="23"/>
        <v>/</v>
      </c>
      <c r="AB248" s="95" t="str">
        <f t="shared" si="23"/>
        <v>/</v>
      </c>
      <c r="AC248" s="95">
        <f>SUMIF(Ref!$R:$R,'подбор радиатора TESI'!$AB:$AB,Ref!$Q:$Q)</f>
        <v>0</v>
      </c>
      <c r="AD248" s="95">
        <f t="shared" si="29"/>
        <v>1</v>
      </c>
      <c r="AE248" s="96"/>
      <c r="AF248" s="97"/>
    </row>
    <row r="249" spans="1:32" s="85" customFormat="1" ht="16.5">
      <c r="A249" s="82" t="str">
        <f t="shared" si="26"/>
        <v/>
      </c>
      <c r="B249" s="83" t="str">
        <f>IF($Z249="",IF($G249="","","RR"&amp;LEFT($G249,1)&amp;$H249&amp;IF($J249&lt;=9,"0"&amp;$J249,$J249)&amp;$L249&amp;"A4"&amp;LEFT($O249,2)&amp;"N"),VLOOKUP($Z249,Ref!$AE:$AG,3,0)&amp;$L249)</f>
        <v/>
      </c>
      <c r="C249" s="83" t="str">
        <f t="shared" si="27"/>
        <v/>
      </c>
      <c r="D249" s="82" t="str">
        <f t="shared" si="24"/>
        <v/>
      </c>
      <c r="E249" s="84" t="str">
        <f>IF($Z249="",IF($G249="","",$D249*$W249*$K$1),VLOOKUP($Z249,Ref!$AE:$AG,2,0)*$Q249*$K$1*(1-$H$4/100))</f>
        <v/>
      </c>
      <c r="G249" s="86"/>
      <c r="H249" s="86"/>
      <c r="I249" s="87">
        <f>SUMIF(pricelist!$W:$W,'подбор радиатора TESI'!$AA249,pricelist!$J:$J)</f>
        <v>0</v>
      </c>
      <c r="J249" s="88"/>
      <c r="K249" s="87">
        <f t="shared" si="28"/>
        <v>0</v>
      </c>
      <c r="L249" s="86"/>
      <c r="M249" s="89" t="str">
        <f>IF($L249="","",VLOOKUP($L249,Ref!$D:$J,7,0))</f>
        <v/>
      </c>
      <c r="N249" s="90">
        <f>SUMIF(Ref!$D:$D,'подбор радиатора TESI'!$L:$L,Ref!$E:$E)</f>
        <v>0</v>
      </c>
      <c r="O249" s="86"/>
      <c r="P249" s="90">
        <f>SUMIF(Ref!$F:$F,'подбор радиатора TESI'!$O:$O,Ref!$G:$G)</f>
        <v>0</v>
      </c>
      <c r="Q249" s="88"/>
      <c r="R249" s="90">
        <f>SUMIF(pricelist!$W:$W,'подбор радиатора TESI'!$AA:$AA,pricelist!$K:$K)*$J249</f>
        <v>0</v>
      </c>
      <c r="S249" s="90">
        <f ca="1">SUMIF(pricelist!$W:$W,$AA:$AA,INDIRECT($S$12&amp;$S$14))*$J249</f>
        <v>0</v>
      </c>
      <c r="T249" s="92">
        <f t="shared" si="25"/>
        <v>0</v>
      </c>
      <c r="U249" s="86"/>
      <c r="V249" s="90">
        <f>SUMIF(Ref!$H:$H,'подбор радиатора TESI'!$U:$U,Ref!$I:$I)</f>
        <v>0</v>
      </c>
      <c r="W249" s="90">
        <f>(($N249*SUMIF(pricelist!$W:$W,'подбор радиатора TESI'!$AA:$AA,pricelist!$S:$S)*$J249)+$P249+IF($U249="радиусный",$V249*$J249,$V249)+IF($J249&gt;$AC249,31*1.13,0))*(1-$H$4/100)</f>
        <v>0</v>
      </c>
      <c r="X249" s="93"/>
      <c r="Y249" s="94"/>
      <c r="Z249" s="91"/>
      <c r="AA249" s="95" t="str">
        <f t="shared" si="23"/>
        <v>/</v>
      </c>
      <c r="AB249" s="95" t="str">
        <f t="shared" si="23"/>
        <v>/</v>
      </c>
      <c r="AC249" s="95">
        <f>SUMIF(Ref!$R:$R,'подбор радиатора TESI'!$AB:$AB,Ref!$Q:$Q)</f>
        <v>0</v>
      </c>
      <c r="AD249" s="95">
        <f t="shared" si="29"/>
        <v>1</v>
      </c>
      <c r="AE249" s="96"/>
      <c r="AF249" s="97"/>
    </row>
    <row r="250" spans="1:32" s="85" customFormat="1" ht="16.5">
      <c r="A250" s="82" t="str">
        <f t="shared" si="26"/>
        <v/>
      </c>
      <c r="B250" s="83" t="str">
        <f>IF($Z250="",IF($G250="","","RR"&amp;LEFT($G250,1)&amp;$H250&amp;IF($J250&lt;=9,"0"&amp;$J250,$J250)&amp;$L250&amp;"A4"&amp;LEFT($O250,2)&amp;"N"),VLOOKUP($Z250,Ref!$AE:$AG,3,0)&amp;$L250)</f>
        <v/>
      </c>
      <c r="C250" s="83" t="str">
        <f t="shared" si="27"/>
        <v/>
      </c>
      <c r="D250" s="82" t="str">
        <f t="shared" si="24"/>
        <v/>
      </c>
      <c r="E250" s="84" t="str">
        <f>IF($Z250="",IF($G250="","",$D250*$W250*$K$1),VLOOKUP($Z250,Ref!$AE:$AG,2,0)*$Q250*$K$1*(1-$H$4/100))</f>
        <v/>
      </c>
      <c r="G250" s="86"/>
      <c r="H250" s="86"/>
      <c r="I250" s="87">
        <f>SUMIF(pricelist!$W:$W,'подбор радиатора TESI'!$AA250,pricelist!$J:$J)</f>
        <v>0</v>
      </c>
      <c r="J250" s="88"/>
      <c r="K250" s="87">
        <f t="shared" si="28"/>
        <v>0</v>
      </c>
      <c r="L250" s="86"/>
      <c r="M250" s="89" t="str">
        <f>IF($L250="","",VLOOKUP($L250,Ref!$D:$J,7,0))</f>
        <v/>
      </c>
      <c r="N250" s="90">
        <f>SUMIF(Ref!$D:$D,'подбор радиатора TESI'!$L:$L,Ref!$E:$E)</f>
        <v>0</v>
      </c>
      <c r="O250" s="86"/>
      <c r="P250" s="90">
        <f>SUMIF(Ref!$F:$F,'подбор радиатора TESI'!$O:$O,Ref!$G:$G)</f>
        <v>0</v>
      </c>
      <c r="Q250" s="88"/>
      <c r="R250" s="90">
        <f>SUMIF(pricelist!$W:$W,'подбор радиатора TESI'!$AA:$AA,pricelist!$K:$K)*$J250</f>
        <v>0</v>
      </c>
      <c r="S250" s="90">
        <f ca="1">SUMIF(pricelist!$W:$W,$AA:$AA,INDIRECT($S$12&amp;$S$14))*$J250</f>
        <v>0</v>
      </c>
      <c r="T250" s="92">
        <f t="shared" si="25"/>
        <v>0</v>
      </c>
      <c r="U250" s="86"/>
      <c r="V250" s="90">
        <f>SUMIF(Ref!$H:$H,'подбор радиатора TESI'!$U:$U,Ref!$I:$I)</f>
        <v>0</v>
      </c>
      <c r="W250" s="90">
        <f>(($N250*SUMIF(pricelist!$W:$W,'подбор радиатора TESI'!$AA:$AA,pricelist!$S:$S)*$J250)+$P250+IF($U250="радиусный",$V250*$J250,$V250)+IF($J250&gt;$AC250,31*1.13,0))*(1-$H$4/100)</f>
        <v>0</v>
      </c>
      <c r="X250" s="93"/>
      <c r="Y250" s="94"/>
      <c r="Z250" s="91"/>
      <c r="AA250" s="95" t="str">
        <f t="shared" si="23"/>
        <v>/</v>
      </c>
      <c r="AB250" s="95" t="str">
        <f t="shared" si="23"/>
        <v>/</v>
      </c>
      <c r="AC250" s="95">
        <f>SUMIF(Ref!$R:$R,'подбор радиатора TESI'!$AB:$AB,Ref!$Q:$Q)</f>
        <v>0</v>
      </c>
      <c r="AD250" s="95">
        <f t="shared" si="29"/>
        <v>1</v>
      </c>
      <c r="AE250" s="96"/>
      <c r="AF250" s="97"/>
    </row>
    <row r="251" spans="1:32" s="85" customFormat="1" ht="16.5">
      <c r="A251" s="82" t="str">
        <f t="shared" si="26"/>
        <v/>
      </c>
      <c r="B251" s="83" t="str">
        <f>IF($Z251="",IF($G251="","","RR"&amp;LEFT($G251,1)&amp;$H251&amp;IF($J251&lt;=9,"0"&amp;$J251,$J251)&amp;$L251&amp;"A4"&amp;LEFT($O251,2)&amp;"N"),VLOOKUP($Z251,Ref!$AE:$AG,3,0)&amp;$L251)</f>
        <v/>
      </c>
      <c r="C251" s="83" t="str">
        <f t="shared" si="27"/>
        <v/>
      </c>
      <c r="D251" s="82" t="str">
        <f t="shared" si="24"/>
        <v/>
      </c>
      <c r="E251" s="84" t="str">
        <f>IF($Z251="",IF($G251="","",$D251*$W251*$K$1),VLOOKUP($Z251,Ref!$AE:$AG,2,0)*$Q251*$K$1*(1-$H$4/100))</f>
        <v/>
      </c>
      <c r="G251" s="86"/>
      <c r="H251" s="86"/>
      <c r="I251" s="87">
        <f>SUMIF(pricelist!$W:$W,'подбор радиатора TESI'!$AA251,pricelist!$J:$J)</f>
        <v>0</v>
      </c>
      <c r="J251" s="88"/>
      <c r="K251" s="87">
        <f t="shared" si="28"/>
        <v>0</v>
      </c>
      <c r="L251" s="86"/>
      <c r="M251" s="89" t="str">
        <f>IF($L251="","",VLOOKUP($L251,Ref!$D:$J,7,0))</f>
        <v/>
      </c>
      <c r="N251" s="90">
        <f>SUMIF(Ref!$D:$D,'подбор радиатора TESI'!$L:$L,Ref!$E:$E)</f>
        <v>0</v>
      </c>
      <c r="O251" s="86"/>
      <c r="P251" s="90">
        <f>SUMIF(Ref!$F:$F,'подбор радиатора TESI'!$O:$O,Ref!$G:$G)</f>
        <v>0</v>
      </c>
      <c r="Q251" s="88"/>
      <c r="R251" s="90">
        <f>SUMIF(pricelist!$W:$W,'подбор радиатора TESI'!$AA:$AA,pricelist!$K:$K)*$J251</f>
        <v>0</v>
      </c>
      <c r="S251" s="90">
        <f ca="1">SUMIF(pricelist!$W:$W,$AA:$AA,INDIRECT($S$12&amp;$S$14))*$J251</f>
        <v>0</v>
      </c>
      <c r="T251" s="92">
        <f t="shared" si="25"/>
        <v>0</v>
      </c>
      <c r="U251" s="86"/>
      <c r="V251" s="90">
        <f>SUMIF(Ref!$H:$H,'подбор радиатора TESI'!$U:$U,Ref!$I:$I)</f>
        <v>0</v>
      </c>
      <c r="W251" s="90">
        <f>(($N251*SUMIF(pricelist!$W:$W,'подбор радиатора TESI'!$AA:$AA,pricelist!$S:$S)*$J251)+$P251+IF($U251="радиусный",$V251*$J251,$V251)+IF($J251&gt;$AC251,31*1.13,0))*(1-$H$4/100)</f>
        <v>0</v>
      </c>
      <c r="X251" s="93"/>
      <c r="Y251" s="94"/>
      <c r="Z251" s="91"/>
      <c r="AA251" s="95" t="str">
        <f t="shared" si="23"/>
        <v>/</v>
      </c>
      <c r="AB251" s="95" t="str">
        <f t="shared" si="23"/>
        <v>/</v>
      </c>
      <c r="AC251" s="95">
        <f>SUMIF(Ref!$R:$R,'подбор радиатора TESI'!$AB:$AB,Ref!$Q:$Q)</f>
        <v>0</v>
      </c>
      <c r="AD251" s="95">
        <f t="shared" si="29"/>
        <v>1</v>
      </c>
      <c r="AE251" s="96"/>
      <c r="AF251" s="97"/>
    </row>
    <row r="252" spans="1:32" s="85" customFormat="1" ht="16.5">
      <c r="A252" s="82" t="str">
        <f t="shared" si="26"/>
        <v/>
      </c>
      <c r="B252" s="83" t="str">
        <f>IF($Z252="",IF($G252="","","RR"&amp;LEFT($G252,1)&amp;$H252&amp;IF($J252&lt;=9,"0"&amp;$J252,$J252)&amp;$L252&amp;"A4"&amp;LEFT($O252,2)&amp;"N"),VLOOKUP($Z252,Ref!$AE:$AG,3,0)&amp;$L252)</f>
        <v/>
      </c>
      <c r="C252" s="83" t="str">
        <f t="shared" si="27"/>
        <v/>
      </c>
      <c r="D252" s="82" t="str">
        <f t="shared" si="24"/>
        <v/>
      </c>
      <c r="E252" s="84" t="str">
        <f>IF($Z252="",IF($G252="","",$D252*$W252*$K$1),VLOOKUP($Z252,Ref!$AE:$AG,2,0)*$Q252*$K$1*(1-$H$4/100))</f>
        <v/>
      </c>
      <c r="G252" s="86"/>
      <c r="H252" s="86"/>
      <c r="I252" s="87">
        <f>SUMIF(pricelist!$W:$W,'подбор радиатора TESI'!$AA252,pricelist!$J:$J)</f>
        <v>0</v>
      </c>
      <c r="J252" s="88"/>
      <c r="K252" s="87">
        <f t="shared" si="28"/>
        <v>0</v>
      </c>
      <c r="L252" s="86"/>
      <c r="M252" s="89" t="str">
        <f>IF($L252="","",VLOOKUP($L252,Ref!$D:$J,7,0))</f>
        <v/>
      </c>
      <c r="N252" s="90">
        <f>SUMIF(Ref!$D:$D,'подбор радиатора TESI'!$L:$L,Ref!$E:$E)</f>
        <v>0</v>
      </c>
      <c r="O252" s="86"/>
      <c r="P252" s="90">
        <f>SUMIF(Ref!$F:$F,'подбор радиатора TESI'!$O:$O,Ref!$G:$G)</f>
        <v>0</v>
      </c>
      <c r="Q252" s="88"/>
      <c r="R252" s="90">
        <f>SUMIF(pricelist!$W:$W,'подбор радиатора TESI'!$AA:$AA,pricelist!$K:$K)*$J252</f>
        <v>0</v>
      </c>
      <c r="S252" s="90">
        <f ca="1">SUMIF(pricelist!$W:$W,$AA:$AA,INDIRECT($S$12&amp;$S$14))*$J252</f>
        <v>0</v>
      </c>
      <c r="T252" s="92">
        <f t="shared" si="25"/>
        <v>0</v>
      </c>
      <c r="U252" s="86"/>
      <c r="V252" s="90">
        <f>SUMIF(Ref!$H:$H,'подбор радиатора TESI'!$U:$U,Ref!$I:$I)</f>
        <v>0</v>
      </c>
      <c r="W252" s="90">
        <f>(($N252*SUMIF(pricelist!$W:$W,'подбор радиатора TESI'!$AA:$AA,pricelist!$S:$S)*$J252)+$P252+IF($U252="радиусный",$V252*$J252,$V252)+IF($J252&gt;$AC252,31*1.13,0))*(1-$H$4/100)</f>
        <v>0</v>
      </c>
      <c r="X252" s="93"/>
      <c r="Y252" s="94"/>
      <c r="Z252" s="91"/>
      <c r="AA252" s="95" t="str">
        <f t="shared" si="23"/>
        <v>/</v>
      </c>
      <c r="AB252" s="95" t="str">
        <f t="shared" si="23"/>
        <v>/</v>
      </c>
      <c r="AC252" s="95">
        <f>SUMIF(Ref!$R:$R,'подбор радиатора TESI'!$AB:$AB,Ref!$Q:$Q)</f>
        <v>0</v>
      </c>
      <c r="AD252" s="95">
        <f t="shared" si="29"/>
        <v>1</v>
      </c>
      <c r="AE252" s="96"/>
      <c r="AF252" s="97"/>
    </row>
    <row r="253" spans="1:32" s="85" customFormat="1" ht="16.5">
      <c r="A253" s="82" t="str">
        <f t="shared" si="26"/>
        <v/>
      </c>
      <c r="B253" s="83" t="str">
        <f>IF($Z253="",IF($G253="","","RR"&amp;LEFT($G253,1)&amp;$H253&amp;IF($J253&lt;=9,"0"&amp;$J253,$J253)&amp;$L253&amp;"A4"&amp;LEFT($O253,2)&amp;"N"),VLOOKUP($Z253,Ref!$AE:$AG,3,0)&amp;$L253)</f>
        <v/>
      </c>
      <c r="C253" s="83" t="str">
        <f t="shared" si="27"/>
        <v/>
      </c>
      <c r="D253" s="82" t="str">
        <f t="shared" si="24"/>
        <v/>
      </c>
      <c r="E253" s="84" t="str">
        <f>IF($Z253="",IF($G253="","",$D253*$W253*$K$1),VLOOKUP($Z253,Ref!$AE:$AG,2,0)*$Q253*$K$1*(1-$H$4/100))</f>
        <v/>
      </c>
      <c r="G253" s="86"/>
      <c r="H253" s="86"/>
      <c r="I253" s="87">
        <f>SUMIF(pricelist!$W:$W,'подбор радиатора TESI'!$AA253,pricelist!$J:$J)</f>
        <v>0</v>
      </c>
      <c r="J253" s="88"/>
      <c r="K253" s="87">
        <f t="shared" si="28"/>
        <v>0</v>
      </c>
      <c r="L253" s="86"/>
      <c r="M253" s="89" t="str">
        <f>IF($L253="","",VLOOKUP($L253,Ref!$D:$J,7,0))</f>
        <v/>
      </c>
      <c r="N253" s="90">
        <f>SUMIF(Ref!$D:$D,'подбор радиатора TESI'!$L:$L,Ref!$E:$E)</f>
        <v>0</v>
      </c>
      <c r="O253" s="86"/>
      <c r="P253" s="90">
        <f>SUMIF(Ref!$F:$F,'подбор радиатора TESI'!$O:$O,Ref!$G:$G)</f>
        <v>0</v>
      </c>
      <c r="Q253" s="88"/>
      <c r="R253" s="90">
        <f>SUMIF(pricelist!$W:$W,'подбор радиатора TESI'!$AA:$AA,pricelist!$K:$K)*$J253</f>
        <v>0</v>
      </c>
      <c r="S253" s="90">
        <f ca="1">SUMIF(pricelist!$W:$W,$AA:$AA,INDIRECT($S$12&amp;$S$14))*$J253</f>
        <v>0</v>
      </c>
      <c r="T253" s="92">
        <f t="shared" si="25"/>
        <v>0</v>
      </c>
      <c r="U253" s="86"/>
      <c r="V253" s="90">
        <f>SUMIF(Ref!$H:$H,'подбор радиатора TESI'!$U:$U,Ref!$I:$I)</f>
        <v>0</v>
      </c>
      <c r="W253" s="90">
        <f>(($N253*SUMIF(pricelist!$W:$W,'подбор радиатора TESI'!$AA:$AA,pricelist!$S:$S)*$J253)+$P253+IF($U253="радиусный",$V253*$J253,$V253)+IF($J253&gt;$AC253,31*1.13,0))*(1-$H$4/100)</f>
        <v>0</v>
      </c>
      <c r="X253" s="93"/>
      <c r="Y253" s="94"/>
      <c r="Z253" s="91"/>
      <c r="AA253" s="95" t="str">
        <f t="shared" si="23"/>
        <v>/</v>
      </c>
      <c r="AB253" s="95" t="str">
        <f t="shared" si="23"/>
        <v>/</v>
      </c>
      <c r="AC253" s="95">
        <f>SUMIF(Ref!$R:$R,'подбор радиатора TESI'!$AB:$AB,Ref!$Q:$Q)</f>
        <v>0</v>
      </c>
      <c r="AD253" s="95">
        <f t="shared" si="29"/>
        <v>1</v>
      </c>
      <c r="AE253" s="96"/>
      <c r="AF253" s="97"/>
    </row>
    <row r="254" spans="1:32" s="85" customFormat="1" ht="16.5">
      <c r="A254" s="82" t="str">
        <f t="shared" si="26"/>
        <v/>
      </c>
      <c r="B254" s="83" t="str">
        <f>IF($Z254="",IF($G254="","","RR"&amp;LEFT($G254,1)&amp;$H254&amp;IF($J254&lt;=9,"0"&amp;$J254,$J254)&amp;$L254&amp;"A4"&amp;LEFT($O254,2)&amp;"N"),VLOOKUP($Z254,Ref!$AE:$AG,3,0)&amp;$L254)</f>
        <v/>
      </c>
      <c r="C254" s="83" t="str">
        <f t="shared" si="27"/>
        <v/>
      </c>
      <c r="D254" s="82" t="str">
        <f t="shared" si="24"/>
        <v/>
      </c>
      <c r="E254" s="84" t="str">
        <f>IF($Z254="",IF($G254="","",$D254*$W254*$K$1),VLOOKUP($Z254,Ref!$AE:$AG,2,0)*$Q254*$K$1*(1-$H$4/100))</f>
        <v/>
      </c>
      <c r="G254" s="86"/>
      <c r="H254" s="86"/>
      <c r="I254" s="87">
        <f>SUMIF(pricelist!$W:$W,'подбор радиатора TESI'!$AA254,pricelist!$J:$J)</f>
        <v>0</v>
      </c>
      <c r="J254" s="88"/>
      <c r="K254" s="87">
        <f t="shared" si="28"/>
        <v>0</v>
      </c>
      <c r="L254" s="86"/>
      <c r="M254" s="89" t="str">
        <f>IF($L254="","",VLOOKUP($L254,Ref!$D:$J,7,0))</f>
        <v/>
      </c>
      <c r="N254" s="90">
        <f>SUMIF(Ref!$D:$D,'подбор радиатора TESI'!$L:$L,Ref!$E:$E)</f>
        <v>0</v>
      </c>
      <c r="O254" s="86"/>
      <c r="P254" s="90">
        <f>SUMIF(Ref!$F:$F,'подбор радиатора TESI'!$O:$O,Ref!$G:$G)</f>
        <v>0</v>
      </c>
      <c r="Q254" s="88"/>
      <c r="R254" s="90">
        <f>SUMIF(pricelist!$W:$W,'подбор радиатора TESI'!$AA:$AA,pricelist!$K:$K)*$J254</f>
        <v>0</v>
      </c>
      <c r="S254" s="90">
        <f ca="1">SUMIF(pricelist!$W:$W,$AA:$AA,INDIRECT($S$12&amp;$S$14))*$J254</f>
        <v>0</v>
      </c>
      <c r="T254" s="92">
        <f t="shared" si="25"/>
        <v>0</v>
      </c>
      <c r="U254" s="86"/>
      <c r="V254" s="90">
        <f>SUMIF(Ref!$H:$H,'подбор радиатора TESI'!$U:$U,Ref!$I:$I)</f>
        <v>0</v>
      </c>
      <c r="W254" s="90">
        <f>(($N254*SUMIF(pricelist!$W:$W,'подбор радиатора TESI'!$AA:$AA,pricelist!$S:$S)*$J254)+$P254+IF($U254="радиусный",$V254*$J254,$V254)+IF($J254&gt;$AC254,31*1.13,0))*(1-$H$4/100)</f>
        <v>0</v>
      </c>
      <c r="X254" s="93"/>
      <c r="Y254" s="94"/>
      <c r="Z254" s="91"/>
      <c r="AA254" s="95" t="str">
        <f t="shared" si="23"/>
        <v>/</v>
      </c>
      <c r="AB254" s="95" t="str">
        <f t="shared" si="23"/>
        <v>/</v>
      </c>
      <c r="AC254" s="95">
        <f>SUMIF(Ref!$R:$R,'подбор радиатора TESI'!$AB:$AB,Ref!$Q:$Q)</f>
        <v>0</v>
      </c>
      <c r="AD254" s="95">
        <f t="shared" si="29"/>
        <v>1</v>
      </c>
      <c r="AE254" s="96"/>
      <c r="AF254" s="97"/>
    </row>
    <row r="255" spans="1:32" s="85" customFormat="1" ht="16.5">
      <c r="A255" s="82" t="str">
        <f t="shared" si="26"/>
        <v/>
      </c>
      <c r="B255" s="83" t="str">
        <f>IF($Z255="",IF($G255="","","RR"&amp;LEFT($G255,1)&amp;$H255&amp;IF($J255&lt;=9,"0"&amp;$J255,$J255)&amp;$L255&amp;"A4"&amp;LEFT($O255,2)&amp;"N"),VLOOKUP($Z255,Ref!$AE:$AG,3,0)&amp;$L255)</f>
        <v/>
      </c>
      <c r="C255" s="83" t="str">
        <f t="shared" si="27"/>
        <v/>
      </c>
      <c r="D255" s="82" t="str">
        <f t="shared" si="24"/>
        <v/>
      </c>
      <c r="E255" s="84" t="str">
        <f>IF($Z255="",IF($G255="","",$D255*$W255*$K$1),VLOOKUP($Z255,Ref!$AE:$AG,2,0)*$Q255*$K$1*(1-$H$4/100))</f>
        <v/>
      </c>
      <c r="G255" s="86"/>
      <c r="H255" s="86"/>
      <c r="I255" s="87">
        <f>SUMIF(pricelist!$W:$W,'подбор радиатора TESI'!$AA255,pricelist!$J:$J)</f>
        <v>0</v>
      </c>
      <c r="J255" s="88"/>
      <c r="K255" s="87">
        <f t="shared" si="28"/>
        <v>0</v>
      </c>
      <c r="L255" s="86"/>
      <c r="M255" s="89" t="str">
        <f>IF($L255="","",VLOOKUP($L255,Ref!$D:$J,7,0))</f>
        <v/>
      </c>
      <c r="N255" s="90">
        <f>SUMIF(Ref!$D:$D,'подбор радиатора TESI'!$L:$L,Ref!$E:$E)</f>
        <v>0</v>
      </c>
      <c r="O255" s="86"/>
      <c r="P255" s="90">
        <f>SUMIF(Ref!$F:$F,'подбор радиатора TESI'!$O:$O,Ref!$G:$G)</f>
        <v>0</v>
      </c>
      <c r="Q255" s="88"/>
      <c r="R255" s="90">
        <f>SUMIF(pricelist!$W:$W,'подбор радиатора TESI'!$AA:$AA,pricelist!$K:$K)*$J255</f>
        <v>0</v>
      </c>
      <c r="S255" s="90">
        <f ca="1">SUMIF(pricelist!$W:$W,$AA:$AA,INDIRECT($S$12&amp;$S$14))*$J255</f>
        <v>0</v>
      </c>
      <c r="T255" s="92">
        <f t="shared" si="25"/>
        <v>0</v>
      </c>
      <c r="U255" s="86"/>
      <c r="V255" s="90">
        <f>SUMIF(Ref!$H:$H,'подбор радиатора TESI'!$U:$U,Ref!$I:$I)</f>
        <v>0</v>
      </c>
      <c r="W255" s="90">
        <f>(($N255*SUMIF(pricelist!$W:$W,'подбор радиатора TESI'!$AA:$AA,pricelist!$S:$S)*$J255)+$P255+IF($U255="радиусный",$V255*$J255,$V255)+IF($J255&gt;$AC255,31*1.13,0))*(1-$H$4/100)</f>
        <v>0</v>
      </c>
      <c r="X255" s="93"/>
      <c r="Y255" s="94"/>
      <c r="Z255" s="91"/>
      <c r="AA255" s="95" t="str">
        <f t="shared" si="23"/>
        <v>/</v>
      </c>
      <c r="AB255" s="95" t="str">
        <f t="shared" si="23"/>
        <v>/</v>
      </c>
      <c r="AC255" s="95">
        <f>SUMIF(Ref!$R:$R,'подбор радиатора TESI'!$AB:$AB,Ref!$Q:$Q)</f>
        <v>0</v>
      </c>
      <c r="AD255" s="95">
        <f t="shared" si="29"/>
        <v>1</v>
      </c>
      <c r="AE255" s="96"/>
      <c r="AF255" s="97"/>
    </row>
    <row r="256" spans="1:32" s="85" customFormat="1" ht="16.5">
      <c r="A256" s="82" t="str">
        <f t="shared" si="26"/>
        <v/>
      </c>
      <c r="B256" s="83" t="str">
        <f>IF($Z256="",IF($G256="","","RR"&amp;LEFT($G256,1)&amp;$H256&amp;IF($J256&lt;=9,"0"&amp;$J256,$J256)&amp;$L256&amp;"A4"&amp;LEFT($O256,2)&amp;"N"),VLOOKUP($Z256,Ref!$AE:$AG,3,0)&amp;$L256)</f>
        <v/>
      </c>
      <c r="C256" s="83" t="str">
        <f t="shared" si="27"/>
        <v/>
      </c>
      <c r="D256" s="82" t="str">
        <f t="shared" si="24"/>
        <v/>
      </c>
      <c r="E256" s="84" t="str">
        <f>IF($Z256="",IF($G256="","",$D256*$W256*$K$1),VLOOKUP($Z256,Ref!$AE:$AG,2,0)*$Q256*$K$1*(1-$H$4/100))</f>
        <v/>
      </c>
      <c r="G256" s="86"/>
      <c r="H256" s="86"/>
      <c r="I256" s="87">
        <f>SUMIF(pricelist!$W:$W,'подбор радиатора TESI'!$AA256,pricelist!$J:$J)</f>
        <v>0</v>
      </c>
      <c r="J256" s="88"/>
      <c r="K256" s="87">
        <f t="shared" si="28"/>
        <v>0</v>
      </c>
      <c r="L256" s="86"/>
      <c r="M256" s="89" t="str">
        <f>IF($L256="","",VLOOKUP($L256,Ref!$D:$J,7,0))</f>
        <v/>
      </c>
      <c r="N256" s="90">
        <f>SUMIF(Ref!$D:$D,'подбор радиатора TESI'!$L:$L,Ref!$E:$E)</f>
        <v>0</v>
      </c>
      <c r="O256" s="86"/>
      <c r="P256" s="90">
        <f>SUMIF(Ref!$F:$F,'подбор радиатора TESI'!$O:$O,Ref!$G:$G)</f>
        <v>0</v>
      </c>
      <c r="Q256" s="88"/>
      <c r="R256" s="90">
        <f>SUMIF(pricelist!$W:$W,'подбор радиатора TESI'!$AA:$AA,pricelist!$K:$K)*$J256</f>
        <v>0</v>
      </c>
      <c r="S256" s="90">
        <f ca="1">SUMIF(pricelist!$W:$W,$AA:$AA,INDIRECT($S$12&amp;$S$14))*$J256</f>
        <v>0</v>
      </c>
      <c r="T256" s="92">
        <f t="shared" si="25"/>
        <v>0</v>
      </c>
      <c r="U256" s="86"/>
      <c r="V256" s="90">
        <f>SUMIF(Ref!$H:$H,'подбор радиатора TESI'!$U:$U,Ref!$I:$I)</f>
        <v>0</v>
      </c>
      <c r="W256" s="90">
        <f>(($N256*SUMIF(pricelist!$W:$W,'подбор радиатора TESI'!$AA:$AA,pricelist!$S:$S)*$J256)+$P256+IF($U256="радиусный",$V256*$J256,$V256)+IF($J256&gt;$AC256,31*1.13,0))*(1-$H$4/100)</f>
        <v>0</v>
      </c>
      <c r="X256" s="93"/>
      <c r="Y256" s="94"/>
      <c r="Z256" s="91"/>
      <c r="AA256" s="95" t="str">
        <f t="shared" si="23"/>
        <v>/</v>
      </c>
      <c r="AB256" s="95" t="str">
        <f t="shared" si="23"/>
        <v>/</v>
      </c>
      <c r="AC256" s="95">
        <f>SUMIF(Ref!$R:$R,'подбор радиатора TESI'!$AB:$AB,Ref!$Q:$Q)</f>
        <v>0</v>
      </c>
      <c r="AD256" s="95">
        <f t="shared" si="29"/>
        <v>1</v>
      </c>
      <c r="AE256" s="96"/>
      <c r="AF256" s="97"/>
    </row>
    <row r="257" spans="1:32" s="85" customFormat="1" ht="16.5">
      <c r="A257" s="82" t="str">
        <f t="shared" si="26"/>
        <v/>
      </c>
      <c r="B257" s="83" t="str">
        <f>IF($Z257="",IF($G257="","","RR"&amp;LEFT($G257,1)&amp;$H257&amp;IF($J257&lt;=9,"0"&amp;$J257,$J257)&amp;$L257&amp;"A4"&amp;LEFT($O257,2)&amp;"N"),VLOOKUP($Z257,Ref!$AE:$AG,3,0)&amp;$L257)</f>
        <v/>
      </c>
      <c r="C257" s="83" t="str">
        <f t="shared" si="27"/>
        <v/>
      </c>
      <c r="D257" s="82" t="str">
        <f t="shared" si="24"/>
        <v/>
      </c>
      <c r="E257" s="84" t="str">
        <f>IF($Z257="",IF($G257="","",$D257*$W257*$K$1),VLOOKUP($Z257,Ref!$AE:$AG,2,0)*$Q257*$K$1*(1-$H$4/100))</f>
        <v/>
      </c>
      <c r="G257" s="86"/>
      <c r="H257" s="86"/>
      <c r="I257" s="87">
        <f>SUMIF(pricelist!$W:$W,'подбор радиатора TESI'!$AA257,pricelist!$J:$J)</f>
        <v>0</v>
      </c>
      <c r="J257" s="88"/>
      <c r="K257" s="87">
        <f t="shared" si="28"/>
        <v>0</v>
      </c>
      <c r="L257" s="86"/>
      <c r="M257" s="89" t="str">
        <f>IF($L257="","",VLOOKUP($L257,Ref!$D:$J,7,0))</f>
        <v/>
      </c>
      <c r="N257" s="90">
        <f>SUMIF(Ref!$D:$D,'подбор радиатора TESI'!$L:$L,Ref!$E:$E)</f>
        <v>0</v>
      </c>
      <c r="O257" s="86"/>
      <c r="P257" s="90">
        <f>SUMIF(Ref!$F:$F,'подбор радиатора TESI'!$O:$O,Ref!$G:$G)</f>
        <v>0</v>
      </c>
      <c r="Q257" s="88"/>
      <c r="R257" s="90">
        <f>SUMIF(pricelist!$W:$W,'подбор радиатора TESI'!$AA:$AA,pricelist!$K:$K)*$J257</f>
        <v>0</v>
      </c>
      <c r="S257" s="90">
        <f ca="1">SUMIF(pricelist!$W:$W,$AA:$AA,INDIRECT($S$12&amp;$S$14))*$J257</f>
        <v>0</v>
      </c>
      <c r="T257" s="92">
        <f t="shared" si="25"/>
        <v>0</v>
      </c>
      <c r="U257" s="86"/>
      <c r="V257" s="90">
        <f>SUMIF(Ref!$H:$H,'подбор радиатора TESI'!$U:$U,Ref!$I:$I)</f>
        <v>0</v>
      </c>
      <c r="W257" s="90">
        <f>(($N257*SUMIF(pricelist!$W:$W,'подбор радиатора TESI'!$AA:$AA,pricelist!$S:$S)*$J257)+$P257+IF($U257="радиусный",$V257*$J257,$V257)+IF($J257&gt;$AC257,31*1.13,0))*(1-$H$4/100)</f>
        <v>0</v>
      </c>
      <c r="X257" s="93"/>
      <c r="Y257" s="94"/>
      <c r="Z257" s="91"/>
      <c r="AA257" s="95" t="str">
        <f t="shared" si="23"/>
        <v>/</v>
      </c>
      <c r="AB257" s="95" t="str">
        <f t="shared" si="23"/>
        <v>/</v>
      </c>
      <c r="AC257" s="95">
        <f>SUMIF(Ref!$R:$R,'подбор радиатора TESI'!$AB:$AB,Ref!$Q:$Q)</f>
        <v>0</v>
      </c>
      <c r="AD257" s="95">
        <f t="shared" si="29"/>
        <v>1</v>
      </c>
      <c r="AE257" s="96"/>
      <c r="AF257" s="97"/>
    </row>
    <row r="258" spans="1:32" s="85" customFormat="1" ht="16.5">
      <c r="A258" s="82" t="str">
        <f t="shared" si="26"/>
        <v/>
      </c>
      <c r="B258" s="83" t="str">
        <f>IF($Z258="",IF($G258="","","RR"&amp;LEFT($G258,1)&amp;$H258&amp;IF($J258&lt;=9,"0"&amp;$J258,$J258)&amp;$L258&amp;"A4"&amp;LEFT($O258,2)&amp;"N"),VLOOKUP($Z258,Ref!$AE:$AG,3,0)&amp;$L258)</f>
        <v/>
      </c>
      <c r="C258" s="83" t="str">
        <f t="shared" si="27"/>
        <v/>
      </c>
      <c r="D258" s="82" t="str">
        <f t="shared" si="24"/>
        <v/>
      </c>
      <c r="E258" s="84" t="str">
        <f>IF($Z258="",IF($G258="","",$D258*$W258*$K$1),VLOOKUP($Z258,Ref!$AE:$AG,2,0)*$Q258*$K$1*(1-$H$4/100))</f>
        <v/>
      </c>
      <c r="G258" s="86"/>
      <c r="H258" s="86"/>
      <c r="I258" s="87">
        <f>SUMIF(pricelist!$W:$W,'подбор радиатора TESI'!$AA258,pricelist!$J:$J)</f>
        <v>0</v>
      </c>
      <c r="J258" s="88"/>
      <c r="K258" s="87">
        <f t="shared" si="28"/>
        <v>0</v>
      </c>
      <c r="L258" s="86"/>
      <c r="M258" s="89" t="str">
        <f>IF($L258="","",VLOOKUP($L258,Ref!$D:$J,7,0))</f>
        <v/>
      </c>
      <c r="N258" s="90">
        <f>SUMIF(Ref!$D:$D,'подбор радиатора TESI'!$L:$L,Ref!$E:$E)</f>
        <v>0</v>
      </c>
      <c r="O258" s="86"/>
      <c r="P258" s="90">
        <f>SUMIF(Ref!$F:$F,'подбор радиатора TESI'!$O:$O,Ref!$G:$G)</f>
        <v>0</v>
      </c>
      <c r="Q258" s="88"/>
      <c r="R258" s="90">
        <f>SUMIF(pricelist!$W:$W,'подбор радиатора TESI'!$AA:$AA,pricelist!$K:$K)*$J258</f>
        <v>0</v>
      </c>
      <c r="S258" s="90">
        <f ca="1">SUMIF(pricelist!$W:$W,$AA:$AA,INDIRECT($S$12&amp;$S$14))*$J258</f>
        <v>0</v>
      </c>
      <c r="T258" s="92">
        <f t="shared" si="25"/>
        <v>0</v>
      </c>
      <c r="U258" s="86"/>
      <c r="V258" s="90">
        <f>SUMIF(Ref!$H:$H,'подбор радиатора TESI'!$U:$U,Ref!$I:$I)</f>
        <v>0</v>
      </c>
      <c r="W258" s="90">
        <f>(($N258*SUMIF(pricelist!$W:$W,'подбор радиатора TESI'!$AA:$AA,pricelist!$S:$S)*$J258)+$P258+IF($U258="радиусный",$V258*$J258,$V258)+IF($J258&gt;$AC258,31*1.13,0))*(1-$H$4/100)</f>
        <v>0</v>
      </c>
      <c r="X258" s="93"/>
      <c r="Y258" s="94"/>
      <c r="Z258" s="91"/>
      <c r="AA258" s="95" t="str">
        <f t="shared" si="23"/>
        <v>/</v>
      </c>
      <c r="AB258" s="95" t="str">
        <f t="shared" si="23"/>
        <v>/</v>
      </c>
      <c r="AC258" s="95">
        <f>SUMIF(Ref!$R:$R,'подбор радиатора TESI'!$AB:$AB,Ref!$Q:$Q)</f>
        <v>0</v>
      </c>
      <c r="AD258" s="95">
        <f t="shared" si="29"/>
        <v>1</v>
      </c>
      <c r="AE258" s="96"/>
      <c r="AF258" s="97"/>
    </row>
    <row r="259" spans="1:32" s="85" customFormat="1" ht="16.5">
      <c r="A259" s="82" t="str">
        <f t="shared" si="26"/>
        <v/>
      </c>
      <c r="B259" s="83" t="str">
        <f>IF($Z259="",IF($G259="","","RR"&amp;LEFT($G259,1)&amp;$H259&amp;IF($J259&lt;=9,"0"&amp;$J259,$J259)&amp;$L259&amp;"A4"&amp;LEFT($O259,2)&amp;"N"),VLOOKUP($Z259,Ref!$AE:$AG,3,0)&amp;$L259)</f>
        <v/>
      </c>
      <c r="C259" s="83" t="str">
        <f t="shared" si="27"/>
        <v/>
      </c>
      <c r="D259" s="82" t="str">
        <f t="shared" si="24"/>
        <v/>
      </c>
      <c r="E259" s="84" t="str">
        <f>IF($Z259="",IF($G259="","",$D259*$W259*$K$1),VLOOKUP($Z259,Ref!$AE:$AG,2,0)*$Q259*$K$1*(1-$H$4/100))</f>
        <v/>
      </c>
      <c r="G259" s="86"/>
      <c r="H259" s="86"/>
      <c r="I259" s="87">
        <f>SUMIF(pricelist!$W:$W,'подбор радиатора TESI'!$AA259,pricelist!$J:$J)</f>
        <v>0</v>
      </c>
      <c r="J259" s="88"/>
      <c r="K259" s="87">
        <f t="shared" si="28"/>
        <v>0</v>
      </c>
      <c r="L259" s="86"/>
      <c r="M259" s="89" t="str">
        <f>IF($L259="","",VLOOKUP($L259,Ref!$D:$J,7,0))</f>
        <v/>
      </c>
      <c r="N259" s="90">
        <f>SUMIF(Ref!$D:$D,'подбор радиатора TESI'!$L:$L,Ref!$E:$E)</f>
        <v>0</v>
      </c>
      <c r="O259" s="86"/>
      <c r="P259" s="90">
        <f>SUMIF(Ref!$F:$F,'подбор радиатора TESI'!$O:$O,Ref!$G:$G)</f>
        <v>0</v>
      </c>
      <c r="Q259" s="88"/>
      <c r="R259" s="90">
        <f>SUMIF(pricelist!$W:$W,'подбор радиатора TESI'!$AA:$AA,pricelist!$K:$K)*$J259</f>
        <v>0</v>
      </c>
      <c r="S259" s="90">
        <f ca="1">SUMIF(pricelist!$W:$W,$AA:$AA,INDIRECT($S$12&amp;$S$14))*$J259</f>
        <v>0</v>
      </c>
      <c r="T259" s="92">
        <f t="shared" si="25"/>
        <v>0</v>
      </c>
      <c r="U259" s="86"/>
      <c r="V259" s="90">
        <f>SUMIF(Ref!$H:$H,'подбор радиатора TESI'!$U:$U,Ref!$I:$I)</f>
        <v>0</v>
      </c>
      <c r="W259" s="90">
        <f>(($N259*SUMIF(pricelist!$W:$W,'подбор радиатора TESI'!$AA:$AA,pricelist!$S:$S)*$J259)+$P259+IF($U259="радиусный",$V259*$J259,$V259)+IF($J259&gt;$AC259,31*1.13,0))*(1-$H$4/100)</f>
        <v>0</v>
      </c>
      <c r="X259" s="93"/>
      <c r="Y259" s="94"/>
      <c r="Z259" s="91"/>
      <c r="AA259" s="95" t="str">
        <f t="shared" si="23"/>
        <v>/</v>
      </c>
      <c r="AB259" s="95" t="str">
        <f t="shared" si="23"/>
        <v>/</v>
      </c>
      <c r="AC259" s="95">
        <f>SUMIF(Ref!$R:$R,'подбор радиатора TESI'!$AB:$AB,Ref!$Q:$Q)</f>
        <v>0</v>
      </c>
      <c r="AD259" s="95">
        <f t="shared" si="29"/>
        <v>1</v>
      </c>
      <c r="AE259" s="96"/>
      <c r="AF259" s="97"/>
    </row>
    <row r="260" spans="1:32" s="85" customFormat="1" ht="16.5">
      <c r="A260" s="82" t="str">
        <f t="shared" si="26"/>
        <v/>
      </c>
      <c r="B260" s="83" t="str">
        <f>IF($Z260="",IF($G260="","","RR"&amp;LEFT($G260,1)&amp;$H260&amp;IF($J260&lt;=9,"0"&amp;$J260,$J260)&amp;$L260&amp;"A4"&amp;LEFT($O260,2)&amp;"N"),VLOOKUP($Z260,Ref!$AE:$AG,3,0)&amp;$L260)</f>
        <v/>
      </c>
      <c r="C260" s="83" t="str">
        <f t="shared" si="27"/>
        <v/>
      </c>
      <c r="D260" s="82" t="str">
        <f t="shared" si="24"/>
        <v/>
      </c>
      <c r="E260" s="84" t="str">
        <f>IF($Z260="",IF($G260="","",$D260*$W260*$K$1),VLOOKUP($Z260,Ref!$AE:$AG,2,0)*$Q260*$K$1*(1-$H$4/100))</f>
        <v/>
      </c>
      <c r="G260" s="86"/>
      <c r="H260" s="86"/>
      <c r="I260" s="87">
        <f>SUMIF(pricelist!$W:$W,'подбор радиатора TESI'!$AA260,pricelist!$J:$J)</f>
        <v>0</v>
      </c>
      <c r="J260" s="88"/>
      <c r="K260" s="87">
        <f t="shared" si="28"/>
        <v>0</v>
      </c>
      <c r="L260" s="86"/>
      <c r="M260" s="89" t="str">
        <f>IF($L260="","",VLOOKUP($L260,Ref!$D:$J,7,0))</f>
        <v/>
      </c>
      <c r="N260" s="90">
        <f>SUMIF(Ref!$D:$D,'подбор радиатора TESI'!$L:$L,Ref!$E:$E)</f>
        <v>0</v>
      </c>
      <c r="O260" s="86"/>
      <c r="P260" s="90">
        <f>SUMIF(Ref!$F:$F,'подбор радиатора TESI'!$O:$O,Ref!$G:$G)</f>
        <v>0</v>
      </c>
      <c r="Q260" s="88"/>
      <c r="R260" s="90">
        <f>SUMIF(pricelist!$W:$W,'подбор радиатора TESI'!$AA:$AA,pricelist!$K:$K)*$J260</f>
        <v>0</v>
      </c>
      <c r="S260" s="90">
        <f ca="1">SUMIF(pricelist!$W:$W,$AA:$AA,INDIRECT($S$12&amp;$S$14))*$J260</f>
        <v>0</v>
      </c>
      <c r="T260" s="92">
        <f t="shared" si="25"/>
        <v>0</v>
      </c>
      <c r="U260" s="86"/>
      <c r="V260" s="90">
        <f>SUMIF(Ref!$H:$H,'подбор радиатора TESI'!$U:$U,Ref!$I:$I)</f>
        <v>0</v>
      </c>
      <c r="W260" s="90">
        <f>(($N260*SUMIF(pricelist!$W:$W,'подбор радиатора TESI'!$AA:$AA,pricelist!$S:$S)*$J260)+$P260+IF($U260="радиусный",$V260*$J260,$V260)+IF($J260&gt;$AC260,31*1.13,0))*(1-$H$4/100)</f>
        <v>0</v>
      </c>
      <c r="X260" s="93"/>
      <c r="Y260" s="94"/>
      <c r="Z260" s="91"/>
      <c r="AA260" s="95" t="str">
        <f t="shared" si="23"/>
        <v>/</v>
      </c>
      <c r="AB260" s="95" t="str">
        <f t="shared" si="23"/>
        <v>/</v>
      </c>
      <c r="AC260" s="95">
        <f>SUMIF(Ref!$R:$R,'подбор радиатора TESI'!$AB:$AB,Ref!$Q:$Q)</f>
        <v>0</v>
      </c>
      <c r="AD260" s="95">
        <f t="shared" si="29"/>
        <v>1</v>
      </c>
      <c r="AE260" s="96"/>
      <c r="AF260" s="97"/>
    </row>
    <row r="261" spans="1:32" s="85" customFormat="1" ht="16.5">
      <c r="A261" s="82" t="str">
        <f t="shared" si="26"/>
        <v/>
      </c>
      <c r="B261" s="83" t="str">
        <f>IF($Z261="",IF($G261="","","RR"&amp;LEFT($G261,1)&amp;$H261&amp;IF($J261&lt;=9,"0"&amp;$J261,$J261)&amp;$L261&amp;"A4"&amp;LEFT($O261,2)&amp;"N"),VLOOKUP($Z261,Ref!$AE:$AG,3,0)&amp;$L261)</f>
        <v/>
      </c>
      <c r="C261" s="83" t="str">
        <f t="shared" si="27"/>
        <v/>
      </c>
      <c r="D261" s="82" t="str">
        <f t="shared" si="24"/>
        <v/>
      </c>
      <c r="E261" s="84" t="str">
        <f>IF($Z261="",IF($G261="","",$D261*$W261*$K$1),VLOOKUP($Z261,Ref!$AE:$AG,2,0)*$Q261*$K$1*(1-$H$4/100))</f>
        <v/>
      </c>
      <c r="G261" s="86"/>
      <c r="H261" s="86"/>
      <c r="I261" s="87">
        <f>SUMIF(pricelist!$W:$W,'подбор радиатора TESI'!$AA261,pricelist!$J:$J)</f>
        <v>0</v>
      </c>
      <c r="J261" s="88"/>
      <c r="K261" s="87">
        <f t="shared" si="28"/>
        <v>0</v>
      </c>
      <c r="L261" s="86"/>
      <c r="M261" s="89" t="str">
        <f>IF($L261="","",VLOOKUP($L261,Ref!$D:$J,7,0))</f>
        <v/>
      </c>
      <c r="N261" s="90">
        <f>SUMIF(Ref!$D:$D,'подбор радиатора TESI'!$L:$L,Ref!$E:$E)</f>
        <v>0</v>
      </c>
      <c r="O261" s="86"/>
      <c r="P261" s="90">
        <f>SUMIF(Ref!$F:$F,'подбор радиатора TESI'!$O:$O,Ref!$G:$G)</f>
        <v>0</v>
      </c>
      <c r="Q261" s="88"/>
      <c r="R261" s="90">
        <f>SUMIF(pricelist!$W:$W,'подбор радиатора TESI'!$AA:$AA,pricelist!$K:$K)*$J261</f>
        <v>0</v>
      </c>
      <c r="S261" s="90">
        <f ca="1">SUMIF(pricelist!$W:$W,$AA:$AA,INDIRECT($S$12&amp;$S$14))*$J261</f>
        <v>0</v>
      </c>
      <c r="T261" s="92">
        <f t="shared" si="25"/>
        <v>0</v>
      </c>
      <c r="U261" s="86"/>
      <c r="V261" s="90">
        <f>SUMIF(Ref!$H:$H,'подбор радиатора TESI'!$U:$U,Ref!$I:$I)</f>
        <v>0</v>
      </c>
      <c r="W261" s="90">
        <f>(($N261*SUMIF(pricelist!$W:$W,'подбор радиатора TESI'!$AA:$AA,pricelist!$S:$S)*$J261)+$P261+IF($U261="радиусный",$V261*$J261,$V261)+IF($J261&gt;$AC261,31*1.13,0))*(1-$H$4/100)</f>
        <v>0</v>
      </c>
      <c r="X261" s="93"/>
      <c r="Y261" s="94"/>
      <c r="Z261" s="91"/>
      <c r="AA261" s="95" t="str">
        <f t="shared" si="23"/>
        <v>/</v>
      </c>
      <c r="AB261" s="95" t="str">
        <f t="shared" si="23"/>
        <v>/</v>
      </c>
      <c r="AC261" s="95">
        <f>SUMIF(Ref!$R:$R,'подбор радиатора TESI'!$AB:$AB,Ref!$Q:$Q)</f>
        <v>0</v>
      </c>
      <c r="AD261" s="95">
        <f t="shared" si="29"/>
        <v>1</v>
      </c>
      <c r="AE261" s="96"/>
      <c r="AF261" s="97"/>
    </row>
    <row r="262" spans="1:32" s="85" customFormat="1" ht="16.5">
      <c r="A262" s="82" t="str">
        <f t="shared" si="26"/>
        <v/>
      </c>
      <c r="B262" s="83" t="str">
        <f>IF($Z262="",IF($G262="","","RR"&amp;LEFT($G262,1)&amp;$H262&amp;IF($J262&lt;=9,"0"&amp;$J262,$J262)&amp;$L262&amp;"A4"&amp;LEFT($O262,2)&amp;"N"),VLOOKUP($Z262,Ref!$AE:$AG,3,0)&amp;$L262)</f>
        <v/>
      </c>
      <c r="C262" s="83" t="str">
        <f t="shared" si="27"/>
        <v/>
      </c>
      <c r="D262" s="82" t="str">
        <f t="shared" si="24"/>
        <v/>
      </c>
      <c r="E262" s="84" t="str">
        <f>IF($Z262="",IF($G262="","",$D262*$W262*$K$1),VLOOKUP($Z262,Ref!$AE:$AG,2,0)*$Q262*$K$1*(1-$H$4/100))</f>
        <v/>
      </c>
      <c r="G262" s="86"/>
      <c r="H262" s="86"/>
      <c r="I262" s="87">
        <f>SUMIF(pricelist!$W:$W,'подбор радиатора TESI'!$AA262,pricelist!$J:$J)</f>
        <v>0</v>
      </c>
      <c r="J262" s="88"/>
      <c r="K262" s="87">
        <f t="shared" si="28"/>
        <v>0</v>
      </c>
      <c r="L262" s="86"/>
      <c r="M262" s="89" t="str">
        <f>IF($L262="","",VLOOKUP($L262,Ref!$D:$J,7,0))</f>
        <v/>
      </c>
      <c r="N262" s="90">
        <f>SUMIF(Ref!$D:$D,'подбор радиатора TESI'!$L:$L,Ref!$E:$E)</f>
        <v>0</v>
      </c>
      <c r="O262" s="86"/>
      <c r="P262" s="90">
        <f>SUMIF(Ref!$F:$F,'подбор радиатора TESI'!$O:$O,Ref!$G:$G)</f>
        <v>0</v>
      </c>
      <c r="Q262" s="88"/>
      <c r="R262" s="90">
        <f>SUMIF(pricelist!$W:$W,'подбор радиатора TESI'!$AA:$AA,pricelist!$K:$K)*$J262</f>
        <v>0</v>
      </c>
      <c r="S262" s="90">
        <f ca="1">SUMIF(pricelist!$W:$W,$AA:$AA,INDIRECT($S$12&amp;$S$14))*$J262</f>
        <v>0</v>
      </c>
      <c r="T262" s="92">
        <f t="shared" si="25"/>
        <v>0</v>
      </c>
      <c r="U262" s="86"/>
      <c r="V262" s="90">
        <f>SUMIF(Ref!$H:$H,'подбор радиатора TESI'!$U:$U,Ref!$I:$I)</f>
        <v>0</v>
      </c>
      <c r="W262" s="90">
        <f>(($N262*SUMIF(pricelist!$W:$W,'подбор радиатора TESI'!$AA:$AA,pricelist!$S:$S)*$J262)+$P262+IF($U262="радиусный",$V262*$J262,$V262)+IF($J262&gt;$AC262,31*1.13,0))*(1-$H$4/100)</f>
        <v>0</v>
      </c>
      <c r="X262" s="93"/>
      <c r="Y262" s="94"/>
      <c r="Z262" s="91"/>
      <c r="AA262" s="95" t="str">
        <f t="shared" si="23"/>
        <v>/</v>
      </c>
      <c r="AB262" s="95" t="str">
        <f t="shared" si="23"/>
        <v>/</v>
      </c>
      <c r="AC262" s="95">
        <f>SUMIF(Ref!$R:$R,'подбор радиатора TESI'!$AB:$AB,Ref!$Q:$Q)</f>
        <v>0</v>
      </c>
      <c r="AD262" s="95">
        <f t="shared" si="29"/>
        <v>1</v>
      </c>
      <c r="AE262" s="96"/>
      <c r="AF262" s="97"/>
    </row>
    <row r="263" spans="1:32" s="85" customFormat="1" ht="16.5">
      <c r="A263" s="82" t="str">
        <f t="shared" si="26"/>
        <v/>
      </c>
      <c r="B263" s="83" t="str">
        <f>IF($Z263="",IF($G263="","","RR"&amp;LEFT($G263,1)&amp;$H263&amp;IF($J263&lt;=9,"0"&amp;$J263,$J263)&amp;$L263&amp;"A4"&amp;LEFT($O263,2)&amp;"N"),VLOOKUP($Z263,Ref!$AE:$AG,3,0)&amp;$L263)</f>
        <v/>
      </c>
      <c r="C263" s="83" t="str">
        <f t="shared" si="27"/>
        <v/>
      </c>
      <c r="D263" s="82" t="str">
        <f t="shared" si="24"/>
        <v/>
      </c>
      <c r="E263" s="84" t="str">
        <f>IF($Z263="",IF($G263="","",$D263*$W263*$K$1),VLOOKUP($Z263,Ref!$AE:$AG,2,0)*$Q263*$K$1*(1-$H$4/100))</f>
        <v/>
      </c>
      <c r="G263" s="86"/>
      <c r="H263" s="86"/>
      <c r="I263" s="87">
        <f>SUMIF(pricelist!$W:$W,'подбор радиатора TESI'!$AA263,pricelist!$J:$J)</f>
        <v>0</v>
      </c>
      <c r="J263" s="88"/>
      <c r="K263" s="87">
        <f t="shared" si="28"/>
        <v>0</v>
      </c>
      <c r="L263" s="86"/>
      <c r="M263" s="89" t="str">
        <f>IF($L263="","",VLOOKUP($L263,Ref!$D:$J,7,0))</f>
        <v/>
      </c>
      <c r="N263" s="90">
        <f>SUMIF(Ref!$D:$D,'подбор радиатора TESI'!$L:$L,Ref!$E:$E)</f>
        <v>0</v>
      </c>
      <c r="O263" s="86"/>
      <c r="P263" s="90">
        <f>SUMIF(Ref!$F:$F,'подбор радиатора TESI'!$O:$O,Ref!$G:$G)</f>
        <v>0</v>
      </c>
      <c r="Q263" s="88"/>
      <c r="R263" s="90">
        <f>SUMIF(pricelist!$W:$W,'подбор радиатора TESI'!$AA:$AA,pricelist!$K:$K)*$J263</f>
        <v>0</v>
      </c>
      <c r="S263" s="90">
        <f ca="1">SUMIF(pricelist!$W:$W,$AA:$AA,INDIRECT($S$12&amp;$S$14))*$J263</f>
        <v>0</v>
      </c>
      <c r="T263" s="92">
        <f t="shared" si="25"/>
        <v>0</v>
      </c>
      <c r="U263" s="86"/>
      <c r="V263" s="90">
        <f>SUMIF(Ref!$H:$H,'подбор радиатора TESI'!$U:$U,Ref!$I:$I)</f>
        <v>0</v>
      </c>
      <c r="W263" s="90">
        <f>(($N263*SUMIF(pricelist!$W:$W,'подбор радиатора TESI'!$AA:$AA,pricelist!$S:$S)*$J263)+$P263+IF($U263="радиусный",$V263*$J263,$V263)+IF($J263&gt;$AC263,31*1.13,0))*(1-$H$4/100)</f>
        <v>0</v>
      </c>
      <c r="X263" s="93"/>
      <c r="Y263" s="94"/>
      <c r="Z263" s="91"/>
      <c r="AA263" s="95" t="str">
        <f t="shared" ref="AA263:AB300" si="30">LEFT($G263,1)&amp;"/"&amp;$H263</f>
        <v>/</v>
      </c>
      <c r="AB263" s="95" t="str">
        <f t="shared" si="30"/>
        <v>/</v>
      </c>
      <c r="AC263" s="95">
        <f>SUMIF(Ref!$R:$R,'подбор радиатора TESI'!$AB:$AB,Ref!$Q:$Q)</f>
        <v>0</v>
      </c>
      <c r="AD263" s="95">
        <f t="shared" si="29"/>
        <v>1</v>
      </c>
      <c r="AE263" s="96"/>
      <c r="AF263" s="97"/>
    </row>
    <row r="264" spans="1:32" s="85" customFormat="1" ht="16.5">
      <c r="A264" s="82" t="str">
        <f t="shared" si="26"/>
        <v/>
      </c>
      <c r="B264" s="83" t="str">
        <f>IF($Z264="",IF($G264="","","RR"&amp;LEFT($G264,1)&amp;$H264&amp;IF($J264&lt;=9,"0"&amp;$J264,$J264)&amp;$L264&amp;"A4"&amp;LEFT($O264,2)&amp;"N"),VLOOKUP($Z264,Ref!$AE:$AG,3,0)&amp;$L264)</f>
        <v/>
      </c>
      <c r="C264" s="83" t="str">
        <f t="shared" si="27"/>
        <v/>
      </c>
      <c r="D264" s="82" t="str">
        <f t="shared" si="24"/>
        <v/>
      </c>
      <c r="E264" s="84" t="str">
        <f>IF($Z264="",IF($G264="","",$D264*$W264*$K$1),VLOOKUP($Z264,Ref!$AE:$AG,2,0)*$Q264*$K$1*(1-$H$4/100))</f>
        <v/>
      </c>
      <c r="G264" s="86"/>
      <c r="H264" s="86"/>
      <c r="I264" s="87">
        <f>SUMIF(pricelist!$W:$W,'подбор радиатора TESI'!$AA264,pricelist!$J:$J)</f>
        <v>0</v>
      </c>
      <c r="J264" s="88"/>
      <c r="K264" s="87">
        <f t="shared" si="28"/>
        <v>0</v>
      </c>
      <c r="L264" s="86"/>
      <c r="M264" s="89" t="str">
        <f>IF($L264="","",VLOOKUP($L264,Ref!$D:$J,7,0))</f>
        <v/>
      </c>
      <c r="N264" s="90">
        <f>SUMIF(Ref!$D:$D,'подбор радиатора TESI'!$L:$L,Ref!$E:$E)</f>
        <v>0</v>
      </c>
      <c r="O264" s="86"/>
      <c r="P264" s="90">
        <f>SUMIF(Ref!$F:$F,'подбор радиатора TESI'!$O:$O,Ref!$G:$G)</f>
        <v>0</v>
      </c>
      <c r="Q264" s="88"/>
      <c r="R264" s="90">
        <f>SUMIF(pricelist!$W:$W,'подбор радиатора TESI'!$AA:$AA,pricelist!$K:$K)*$J264</f>
        <v>0</v>
      </c>
      <c r="S264" s="90">
        <f ca="1">SUMIF(pricelist!$W:$W,$AA:$AA,INDIRECT($S$12&amp;$S$14))*$J264</f>
        <v>0</v>
      </c>
      <c r="T264" s="92">
        <f t="shared" si="25"/>
        <v>0</v>
      </c>
      <c r="U264" s="86"/>
      <c r="V264" s="90">
        <f>SUMIF(Ref!$H:$H,'подбор радиатора TESI'!$U:$U,Ref!$I:$I)</f>
        <v>0</v>
      </c>
      <c r="W264" s="90">
        <f>(($N264*SUMIF(pricelist!$W:$W,'подбор радиатора TESI'!$AA:$AA,pricelist!$S:$S)*$J264)+$P264+IF($U264="радиусный",$V264*$J264,$V264)+IF($J264&gt;$AC264,31*1.13,0))*(1-$H$4/100)</f>
        <v>0</v>
      </c>
      <c r="X264" s="93"/>
      <c r="Y264" s="94"/>
      <c r="Z264" s="91"/>
      <c r="AA264" s="95" t="str">
        <f t="shared" si="30"/>
        <v>/</v>
      </c>
      <c r="AB264" s="95" t="str">
        <f t="shared" si="30"/>
        <v>/</v>
      </c>
      <c r="AC264" s="95">
        <f>SUMIF(Ref!$R:$R,'подбор радиатора TESI'!$AB:$AB,Ref!$Q:$Q)</f>
        <v>0</v>
      </c>
      <c r="AD264" s="95">
        <f t="shared" si="29"/>
        <v>1</v>
      </c>
      <c r="AE264" s="96"/>
      <c r="AF264" s="97"/>
    </row>
    <row r="265" spans="1:32" s="85" customFormat="1" ht="16.5">
      <c r="A265" s="82" t="str">
        <f t="shared" si="26"/>
        <v/>
      </c>
      <c r="B265" s="83" t="str">
        <f>IF($Z265="",IF($G265="","","RR"&amp;LEFT($G265,1)&amp;$H265&amp;IF($J265&lt;=9,"0"&amp;$J265,$J265)&amp;$L265&amp;"A4"&amp;LEFT($O265,2)&amp;"N"),VLOOKUP($Z265,Ref!$AE:$AG,3,0)&amp;$L265)</f>
        <v/>
      </c>
      <c r="C265" s="83" t="str">
        <f t="shared" si="27"/>
        <v/>
      </c>
      <c r="D265" s="82" t="str">
        <f t="shared" si="24"/>
        <v/>
      </c>
      <c r="E265" s="84" t="str">
        <f>IF($Z265="",IF($G265="","",$D265*$W265*$K$1),VLOOKUP($Z265,Ref!$AE:$AG,2,0)*$Q265*$K$1*(1-$H$4/100))</f>
        <v/>
      </c>
      <c r="G265" s="86"/>
      <c r="H265" s="86"/>
      <c r="I265" s="87">
        <f>SUMIF(pricelist!$W:$W,'подбор радиатора TESI'!$AA265,pricelist!$J:$J)</f>
        <v>0</v>
      </c>
      <c r="J265" s="88"/>
      <c r="K265" s="87">
        <f t="shared" si="28"/>
        <v>0</v>
      </c>
      <c r="L265" s="86"/>
      <c r="M265" s="89" t="str">
        <f>IF($L265="","",VLOOKUP($L265,Ref!$D:$J,7,0))</f>
        <v/>
      </c>
      <c r="N265" s="90">
        <f>SUMIF(Ref!$D:$D,'подбор радиатора TESI'!$L:$L,Ref!$E:$E)</f>
        <v>0</v>
      </c>
      <c r="O265" s="86"/>
      <c r="P265" s="90">
        <f>SUMIF(Ref!$F:$F,'подбор радиатора TESI'!$O:$O,Ref!$G:$G)</f>
        <v>0</v>
      </c>
      <c r="Q265" s="88"/>
      <c r="R265" s="90">
        <f>SUMIF(pricelist!$W:$W,'подбор радиатора TESI'!$AA:$AA,pricelist!$K:$K)*$J265</f>
        <v>0</v>
      </c>
      <c r="S265" s="90">
        <f ca="1">SUMIF(pricelist!$W:$W,$AA:$AA,INDIRECT($S$12&amp;$S$14))*$J265</f>
        <v>0</v>
      </c>
      <c r="T265" s="92">
        <f t="shared" si="25"/>
        <v>0</v>
      </c>
      <c r="U265" s="86"/>
      <c r="V265" s="90">
        <f>SUMIF(Ref!$H:$H,'подбор радиатора TESI'!$U:$U,Ref!$I:$I)</f>
        <v>0</v>
      </c>
      <c r="W265" s="90">
        <f>(($N265*SUMIF(pricelist!$W:$W,'подбор радиатора TESI'!$AA:$AA,pricelist!$S:$S)*$J265)+$P265+IF($U265="радиусный",$V265*$J265,$V265)+IF($J265&gt;$AC265,31*1.13,0))*(1-$H$4/100)</f>
        <v>0</v>
      </c>
      <c r="X265" s="93"/>
      <c r="Y265" s="94"/>
      <c r="Z265" s="91"/>
      <c r="AA265" s="95" t="str">
        <f t="shared" si="30"/>
        <v>/</v>
      </c>
      <c r="AB265" s="95" t="str">
        <f t="shared" si="30"/>
        <v>/</v>
      </c>
      <c r="AC265" s="95">
        <f>SUMIF(Ref!$R:$R,'подбор радиатора TESI'!$AB:$AB,Ref!$Q:$Q)</f>
        <v>0</v>
      </c>
      <c r="AD265" s="95">
        <f t="shared" si="29"/>
        <v>1</v>
      </c>
      <c r="AE265" s="96"/>
      <c r="AF265" s="97"/>
    </row>
    <row r="266" spans="1:32" s="85" customFormat="1" ht="16.5">
      <c r="A266" s="82" t="str">
        <f t="shared" si="26"/>
        <v/>
      </c>
      <c r="B266" s="83" t="str">
        <f>IF($Z266="",IF($G266="","","RR"&amp;LEFT($G266,1)&amp;$H266&amp;IF($J266&lt;=9,"0"&amp;$J266,$J266)&amp;$L266&amp;"A4"&amp;LEFT($O266,2)&amp;"N"),VLOOKUP($Z266,Ref!$AE:$AG,3,0)&amp;$L266)</f>
        <v/>
      </c>
      <c r="C266" s="83" t="str">
        <f t="shared" si="27"/>
        <v/>
      </c>
      <c r="D266" s="82" t="str">
        <f t="shared" si="24"/>
        <v/>
      </c>
      <c r="E266" s="84" t="str">
        <f>IF($Z266="",IF($G266="","",$D266*$W266*$K$1),VLOOKUP($Z266,Ref!$AE:$AG,2,0)*$Q266*$K$1*(1-$H$4/100))</f>
        <v/>
      </c>
      <c r="G266" s="86"/>
      <c r="H266" s="86"/>
      <c r="I266" s="87">
        <f>SUMIF(pricelist!$W:$W,'подбор радиатора TESI'!$AA266,pricelist!$J:$J)</f>
        <v>0</v>
      </c>
      <c r="J266" s="88"/>
      <c r="K266" s="87">
        <f t="shared" si="28"/>
        <v>0</v>
      </c>
      <c r="L266" s="86"/>
      <c r="M266" s="89" t="str">
        <f>IF($L266="","",VLOOKUP($L266,Ref!$D:$J,7,0))</f>
        <v/>
      </c>
      <c r="N266" s="90">
        <f>SUMIF(Ref!$D:$D,'подбор радиатора TESI'!$L:$L,Ref!$E:$E)</f>
        <v>0</v>
      </c>
      <c r="O266" s="86"/>
      <c r="P266" s="90">
        <f>SUMIF(Ref!$F:$F,'подбор радиатора TESI'!$O:$O,Ref!$G:$G)</f>
        <v>0</v>
      </c>
      <c r="Q266" s="88"/>
      <c r="R266" s="90">
        <f>SUMIF(pricelist!$W:$W,'подбор радиатора TESI'!$AA:$AA,pricelist!$K:$K)*$J266</f>
        <v>0</v>
      </c>
      <c r="S266" s="90">
        <f ca="1">SUMIF(pricelist!$W:$W,$AA:$AA,INDIRECT($S$12&amp;$S$14))*$J266</f>
        <v>0</v>
      </c>
      <c r="T266" s="92">
        <f t="shared" si="25"/>
        <v>0</v>
      </c>
      <c r="U266" s="86"/>
      <c r="V266" s="90">
        <f>SUMIF(Ref!$H:$H,'подбор радиатора TESI'!$U:$U,Ref!$I:$I)</f>
        <v>0</v>
      </c>
      <c r="W266" s="90">
        <f>(($N266*SUMIF(pricelist!$W:$W,'подбор радиатора TESI'!$AA:$AA,pricelist!$S:$S)*$J266)+$P266+IF($U266="радиусный",$V266*$J266,$V266)+IF($J266&gt;$AC266,31*1.13,0))*(1-$H$4/100)</f>
        <v>0</v>
      </c>
      <c r="X266" s="93"/>
      <c r="Y266" s="94"/>
      <c r="Z266" s="91"/>
      <c r="AA266" s="95" t="str">
        <f t="shared" si="30"/>
        <v>/</v>
      </c>
      <c r="AB266" s="95" t="str">
        <f t="shared" si="30"/>
        <v>/</v>
      </c>
      <c r="AC266" s="95">
        <f>SUMIF(Ref!$R:$R,'подбор радиатора TESI'!$AB:$AB,Ref!$Q:$Q)</f>
        <v>0</v>
      </c>
      <c r="AD266" s="95">
        <f t="shared" si="29"/>
        <v>1</v>
      </c>
      <c r="AE266" s="96"/>
      <c r="AF266" s="97"/>
    </row>
    <row r="267" spans="1:32" s="85" customFormat="1" ht="16.5">
      <c r="A267" s="82" t="str">
        <f t="shared" si="26"/>
        <v/>
      </c>
      <c r="B267" s="83" t="str">
        <f>IF($Z267="",IF($G267="","","RR"&amp;LEFT($G267,1)&amp;$H267&amp;IF($J267&lt;=9,"0"&amp;$J267,$J267)&amp;$L267&amp;"A4"&amp;LEFT($O267,2)&amp;"N"),VLOOKUP($Z267,Ref!$AE:$AG,3,0)&amp;$L267)</f>
        <v/>
      </c>
      <c r="C267" s="83" t="str">
        <f t="shared" si="27"/>
        <v/>
      </c>
      <c r="D267" s="82" t="str">
        <f t="shared" si="24"/>
        <v/>
      </c>
      <c r="E267" s="84" t="str">
        <f>IF($Z267="",IF($G267="","",$D267*$W267*$K$1),VLOOKUP($Z267,Ref!$AE:$AG,2,0)*$Q267*$K$1*(1-$H$4/100))</f>
        <v/>
      </c>
      <c r="G267" s="86"/>
      <c r="H267" s="86"/>
      <c r="I267" s="87">
        <f>SUMIF(pricelist!$W:$W,'подбор радиатора TESI'!$AA267,pricelist!$J:$J)</f>
        <v>0</v>
      </c>
      <c r="J267" s="88"/>
      <c r="K267" s="87">
        <f t="shared" si="28"/>
        <v>0</v>
      </c>
      <c r="L267" s="86"/>
      <c r="M267" s="89" t="str">
        <f>IF($L267="","",VLOOKUP($L267,Ref!$D:$J,7,0))</f>
        <v/>
      </c>
      <c r="N267" s="90">
        <f>SUMIF(Ref!$D:$D,'подбор радиатора TESI'!$L:$L,Ref!$E:$E)</f>
        <v>0</v>
      </c>
      <c r="O267" s="86"/>
      <c r="P267" s="90">
        <f>SUMIF(Ref!$F:$F,'подбор радиатора TESI'!$O:$O,Ref!$G:$G)</f>
        <v>0</v>
      </c>
      <c r="Q267" s="88"/>
      <c r="R267" s="90">
        <f>SUMIF(pricelist!$W:$W,'подбор радиатора TESI'!$AA:$AA,pricelist!$K:$K)*$J267</f>
        <v>0</v>
      </c>
      <c r="S267" s="90">
        <f ca="1">SUMIF(pricelist!$W:$W,$AA:$AA,INDIRECT($S$12&amp;$S$14))*$J267</f>
        <v>0</v>
      </c>
      <c r="T267" s="92">
        <f t="shared" si="25"/>
        <v>0</v>
      </c>
      <c r="U267" s="86"/>
      <c r="V267" s="90">
        <f>SUMIF(Ref!$H:$H,'подбор радиатора TESI'!$U:$U,Ref!$I:$I)</f>
        <v>0</v>
      </c>
      <c r="W267" s="90">
        <f>(($N267*SUMIF(pricelist!$W:$W,'подбор радиатора TESI'!$AA:$AA,pricelist!$S:$S)*$J267)+$P267+IF($U267="радиусный",$V267*$J267,$V267)+IF($J267&gt;$AC267,31*1.13,0))*(1-$H$4/100)</f>
        <v>0</v>
      </c>
      <c r="X267" s="93"/>
      <c r="Y267" s="94"/>
      <c r="Z267" s="91"/>
      <c r="AA267" s="95" t="str">
        <f t="shared" si="30"/>
        <v>/</v>
      </c>
      <c r="AB267" s="95" t="str">
        <f t="shared" si="30"/>
        <v>/</v>
      </c>
      <c r="AC267" s="95">
        <f>SUMIF(Ref!$R:$R,'подбор радиатора TESI'!$AB:$AB,Ref!$Q:$Q)</f>
        <v>0</v>
      </c>
      <c r="AD267" s="95">
        <f t="shared" si="29"/>
        <v>1</v>
      </c>
      <c r="AE267" s="96"/>
      <c r="AF267" s="97"/>
    </row>
    <row r="268" spans="1:32" s="85" customFormat="1" ht="16.5">
      <c r="A268" s="82" t="str">
        <f t="shared" si="26"/>
        <v/>
      </c>
      <c r="B268" s="83" t="str">
        <f>IF($Z268="",IF($G268="","","RR"&amp;LEFT($G268,1)&amp;$H268&amp;IF($J268&lt;=9,"0"&amp;$J268,$J268)&amp;$L268&amp;"A4"&amp;LEFT($O268,2)&amp;"N"),VLOOKUP($Z268,Ref!$AE:$AG,3,0)&amp;$L268)</f>
        <v/>
      </c>
      <c r="C268" s="83" t="str">
        <f t="shared" si="27"/>
        <v/>
      </c>
      <c r="D268" s="82" t="str">
        <f t="shared" si="24"/>
        <v/>
      </c>
      <c r="E268" s="84" t="str">
        <f>IF($Z268="",IF($G268="","",$D268*$W268*$K$1),VLOOKUP($Z268,Ref!$AE:$AG,2,0)*$Q268*$K$1*(1-$H$4/100))</f>
        <v/>
      </c>
      <c r="G268" s="86"/>
      <c r="H268" s="86"/>
      <c r="I268" s="87">
        <f>SUMIF(pricelist!$W:$W,'подбор радиатора TESI'!$AA268,pricelist!$J:$J)</f>
        <v>0</v>
      </c>
      <c r="J268" s="88"/>
      <c r="K268" s="87">
        <f t="shared" si="28"/>
        <v>0</v>
      </c>
      <c r="L268" s="86"/>
      <c r="M268" s="89" t="str">
        <f>IF($L268="","",VLOOKUP($L268,Ref!$D:$J,7,0))</f>
        <v/>
      </c>
      <c r="N268" s="90">
        <f>SUMIF(Ref!$D:$D,'подбор радиатора TESI'!$L:$L,Ref!$E:$E)</f>
        <v>0</v>
      </c>
      <c r="O268" s="86"/>
      <c r="P268" s="90">
        <f>SUMIF(Ref!$F:$F,'подбор радиатора TESI'!$O:$O,Ref!$G:$G)</f>
        <v>0</v>
      </c>
      <c r="Q268" s="88"/>
      <c r="R268" s="90">
        <f>SUMIF(pricelist!$W:$W,'подбор радиатора TESI'!$AA:$AA,pricelist!$K:$K)*$J268</f>
        <v>0</v>
      </c>
      <c r="S268" s="90">
        <f ca="1">SUMIF(pricelist!$W:$W,$AA:$AA,INDIRECT($S$12&amp;$S$14))*$J268</f>
        <v>0</v>
      </c>
      <c r="T268" s="92">
        <f t="shared" si="25"/>
        <v>0</v>
      </c>
      <c r="U268" s="86"/>
      <c r="V268" s="90">
        <f>SUMIF(Ref!$H:$H,'подбор радиатора TESI'!$U:$U,Ref!$I:$I)</f>
        <v>0</v>
      </c>
      <c r="W268" s="90">
        <f>(($N268*SUMIF(pricelist!$W:$W,'подбор радиатора TESI'!$AA:$AA,pricelist!$S:$S)*$J268)+$P268+IF($U268="радиусный",$V268*$J268,$V268)+IF($J268&gt;$AC268,31*1.13,0))*(1-$H$4/100)</f>
        <v>0</v>
      </c>
      <c r="X268" s="93"/>
      <c r="Y268" s="94"/>
      <c r="Z268" s="91"/>
      <c r="AA268" s="95" t="str">
        <f t="shared" si="30"/>
        <v>/</v>
      </c>
      <c r="AB268" s="95" t="str">
        <f t="shared" si="30"/>
        <v>/</v>
      </c>
      <c r="AC268" s="95">
        <f>SUMIF(Ref!$R:$R,'подбор радиатора TESI'!$AB:$AB,Ref!$Q:$Q)</f>
        <v>0</v>
      </c>
      <c r="AD268" s="95">
        <f t="shared" si="29"/>
        <v>1</v>
      </c>
      <c r="AE268" s="96"/>
      <c r="AF268" s="97"/>
    </row>
    <row r="269" spans="1:32" s="85" customFormat="1" ht="16.5">
      <c r="A269" s="82" t="str">
        <f t="shared" si="26"/>
        <v/>
      </c>
      <c r="B269" s="83" t="str">
        <f>IF($Z269="",IF($G269="","","RR"&amp;LEFT($G269,1)&amp;$H269&amp;IF($J269&lt;=9,"0"&amp;$J269,$J269)&amp;$L269&amp;"A4"&amp;LEFT($O269,2)&amp;"N"),VLOOKUP($Z269,Ref!$AE:$AG,3,0)&amp;$L269)</f>
        <v/>
      </c>
      <c r="C269" s="83" t="str">
        <f t="shared" si="27"/>
        <v/>
      </c>
      <c r="D269" s="82" t="str">
        <f t="shared" si="24"/>
        <v/>
      </c>
      <c r="E269" s="84" t="str">
        <f>IF($Z269="",IF($G269="","",$D269*$W269*$K$1),VLOOKUP($Z269,Ref!$AE:$AG,2,0)*$Q269*$K$1*(1-$H$4/100))</f>
        <v/>
      </c>
      <c r="G269" s="86"/>
      <c r="H269" s="86"/>
      <c r="I269" s="87">
        <f>SUMIF(pricelist!$W:$W,'подбор радиатора TESI'!$AA269,pricelist!$J:$J)</f>
        <v>0</v>
      </c>
      <c r="J269" s="88"/>
      <c r="K269" s="87">
        <f t="shared" si="28"/>
        <v>0</v>
      </c>
      <c r="L269" s="86"/>
      <c r="M269" s="89" t="str">
        <f>IF($L269="","",VLOOKUP($L269,Ref!$D:$J,7,0))</f>
        <v/>
      </c>
      <c r="N269" s="90">
        <f>SUMIF(Ref!$D:$D,'подбор радиатора TESI'!$L:$L,Ref!$E:$E)</f>
        <v>0</v>
      </c>
      <c r="O269" s="86"/>
      <c r="P269" s="90">
        <f>SUMIF(Ref!$F:$F,'подбор радиатора TESI'!$O:$O,Ref!$G:$G)</f>
        <v>0</v>
      </c>
      <c r="Q269" s="88"/>
      <c r="R269" s="90">
        <f>SUMIF(pricelist!$W:$W,'подбор радиатора TESI'!$AA:$AA,pricelist!$K:$K)*$J269</f>
        <v>0</v>
      </c>
      <c r="S269" s="90">
        <f ca="1">SUMIF(pricelist!$W:$W,$AA:$AA,INDIRECT($S$12&amp;$S$14))*$J269</f>
        <v>0</v>
      </c>
      <c r="T269" s="92">
        <f t="shared" si="25"/>
        <v>0</v>
      </c>
      <c r="U269" s="86"/>
      <c r="V269" s="90">
        <f>SUMIF(Ref!$H:$H,'подбор радиатора TESI'!$U:$U,Ref!$I:$I)</f>
        <v>0</v>
      </c>
      <c r="W269" s="90">
        <f>(($N269*SUMIF(pricelist!$W:$W,'подбор радиатора TESI'!$AA:$AA,pricelist!$S:$S)*$J269)+$P269+IF($U269="радиусный",$V269*$J269,$V269)+IF($J269&gt;$AC269,31*1.13,0))*(1-$H$4/100)</f>
        <v>0</v>
      </c>
      <c r="X269" s="93"/>
      <c r="Y269" s="94"/>
      <c r="Z269" s="91"/>
      <c r="AA269" s="95" t="str">
        <f t="shared" si="30"/>
        <v>/</v>
      </c>
      <c r="AB269" s="95" t="str">
        <f t="shared" si="30"/>
        <v>/</v>
      </c>
      <c r="AC269" s="95">
        <f>SUMIF(Ref!$R:$R,'подбор радиатора TESI'!$AB:$AB,Ref!$Q:$Q)</f>
        <v>0</v>
      </c>
      <c r="AD269" s="95">
        <f t="shared" si="29"/>
        <v>1</v>
      </c>
      <c r="AE269" s="96"/>
      <c r="AF269" s="97"/>
    </row>
    <row r="270" spans="1:32" s="85" customFormat="1" ht="16.5">
      <c r="A270" s="82" t="str">
        <f t="shared" si="26"/>
        <v/>
      </c>
      <c r="B270" s="83" t="str">
        <f>IF($Z270="",IF($G270="","","RR"&amp;LEFT($G270,1)&amp;$H270&amp;IF($J270&lt;=9,"0"&amp;$J270,$J270)&amp;$L270&amp;"A4"&amp;LEFT($O270,2)&amp;"N"),VLOOKUP($Z270,Ref!$AE:$AG,3,0)&amp;$L270)</f>
        <v/>
      </c>
      <c r="C270" s="83" t="str">
        <f t="shared" si="27"/>
        <v/>
      </c>
      <c r="D270" s="82" t="str">
        <f t="shared" si="24"/>
        <v/>
      </c>
      <c r="E270" s="84" t="str">
        <f>IF($Z270="",IF($G270="","",$D270*$W270*$K$1),VLOOKUP($Z270,Ref!$AE:$AG,2,0)*$Q270*$K$1*(1-$H$4/100))</f>
        <v/>
      </c>
      <c r="G270" s="86"/>
      <c r="H270" s="86"/>
      <c r="I270" s="87">
        <f>SUMIF(pricelist!$W:$W,'подбор радиатора TESI'!$AA270,pricelist!$J:$J)</f>
        <v>0</v>
      </c>
      <c r="J270" s="88"/>
      <c r="K270" s="87">
        <f t="shared" si="28"/>
        <v>0</v>
      </c>
      <c r="L270" s="86"/>
      <c r="M270" s="89" t="str">
        <f>IF($L270="","",VLOOKUP($L270,Ref!$D:$J,7,0))</f>
        <v/>
      </c>
      <c r="N270" s="90">
        <f>SUMIF(Ref!$D:$D,'подбор радиатора TESI'!$L:$L,Ref!$E:$E)</f>
        <v>0</v>
      </c>
      <c r="O270" s="86"/>
      <c r="P270" s="90">
        <f>SUMIF(Ref!$F:$F,'подбор радиатора TESI'!$O:$O,Ref!$G:$G)</f>
        <v>0</v>
      </c>
      <c r="Q270" s="88"/>
      <c r="R270" s="90">
        <f>SUMIF(pricelist!$W:$W,'подбор радиатора TESI'!$AA:$AA,pricelist!$K:$K)*$J270</f>
        <v>0</v>
      </c>
      <c r="S270" s="90">
        <f ca="1">SUMIF(pricelist!$W:$W,$AA:$AA,INDIRECT($S$12&amp;$S$14))*$J270</f>
        <v>0</v>
      </c>
      <c r="T270" s="92">
        <f t="shared" si="25"/>
        <v>0</v>
      </c>
      <c r="U270" s="86"/>
      <c r="V270" s="90">
        <f>SUMIF(Ref!$H:$H,'подбор радиатора TESI'!$U:$U,Ref!$I:$I)</f>
        <v>0</v>
      </c>
      <c r="W270" s="90">
        <f>(($N270*SUMIF(pricelist!$W:$W,'подбор радиатора TESI'!$AA:$AA,pricelist!$S:$S)*$J270)+$P270+IF($U270="радиусный",$V270*$J270,$V270)+IF($J270&gt;$AC270,31*1.13,0))*(1-$H$4/100)</f>
        <v>0</v>
      </c>
      <c r="X270" s="93"/>
      <c r="Y270" s="94"/>
      <c r="Z270" s="91"/>
      <c r="AA270" s="95" t="str">
        <f t="shared" si="30"/>
        <v>/</v>
      </c>
      <c r="AB270" s="95" t="str">
        <f t="shared" si="30"/>
        <v>/</v>
      </c>
      <c r="AC270" s="95">
        <f>SUMIF(Ref!$R:$R,'подбор радиатора TESI'!$AB:$AB,Ref!$Q:$Q)</f>
        <v>0</v>
      </c>
      <c r="AD270" s="95">
        <f t="shared" si="29"/>
        <v>1</v>
      </c>
      <c r="AE270" s="96"/>
      <c r="AF270" s="97"/>
    </row>
    <row r="271" spans="1:32" s="85" customFormat="1" ht="16.5">
      <c r="A271" s="82" t="str">
        <f t="shared" si="26"/>
        <v/>
      </c>
      <c r="B271" s="83" t="str">
        <f>IF($Z271="",IF($G271="","","RR"&amp;LEFT($G271,1)&amp;$H271&amp;IF($J271&lt;=9,"0"&amp;$J271,$J271)&amp;$L271&amp;"A4"&amp;LEFT($O271,2)&amp;"N"),VLOOKUP($Z271,Ref!$AE:$AG,3,0)&amp;$L271)</f>
        <v/>
      </c>
      <c r="C271" s="83" t="str">
        <f t="shared" si="27"/>
        <v/>
      </c>
      <c r="D271" s="82" t="str">
        <f t="shared" si="24"/>
        <v/>
      </c>
      <c r="E271" s="84" t="str">
        <f>IF($Z271="",IF($G271="","",$D271*$W271*$K$1),VLOOKUP($Z271,Ref!$AE:$AG,2,0)*$Q271*$K$1*(1-$H$4/100))</f>
        <v/>
      </c>
      <c r="G271" s="86"/>
      <c r="H271" s="86"/>
      <c r="I271" s="87">
        <f>SUMIF(pricelist!$W:$W,'подбор радиатора TESI'!$AA271,pricelist!$J:$J)</f>
        <v>0</v>
      </c>
      <c r="J271" s="88"/>
      <c r="K271" s="87">
        <f t="shared" si="28"/>
        <v>0</v>
      </c>
      <c r="L271" s="86"/>
      <c r="M271" s="89" t="str">
        <f>IF($L271="","",VLOOKUP($L271,Ref!$D:$J,7,0))</f>
        <v/>
      </c>
      <c r="N271" s="90">
        <f>SUMIF(Ref!$D:$D,'подбор радиатора TESI'!$L:$L,Ref!$E:$E)</f>
        <v>0</v>
      </c>
      <c r="O271" s="86"/>
      <c r="P271" s="90">
        <f>SUMIF(Ref!$F:$F,'подбор радиатора TESI'!$O:$O,Ref!$G:$G)</f>
        <v>0</v>
      </c>
      <c r="Q271" s="88"/>
      <c r="R271" s="90">
        <f>SUMIF(pricelist!$W:$W,'подбор радиатора TESI'!$AA:$AA,pricelist!$K:$K)*$J271</f>
        <v>0</v>
      </c>
      <c r="S271" s="90">
        <f ca="1">SUMIF(pricelist!$W:$W,$AA:$AA,INDIRECT($S$12&amp;$S$14))*$J271</f>
        <v>0</v>
      </c>
      <c r="T271" s="92">
        <f t="shared" si="25"/>
        <v>0</v>
      </c>
      <c r="U271" s="86"/>
      <c r="V271" s="90">
        <f>SUMIF(Ref!$H:$H,'подбор радиатора TESI'!$U:$U,Ref!$I:$I)</f>
        <v>0</v>
      </c>
      <c r="W271" s="90">
        <f>(($N271*SUMIF(pricelist!$W:$W,'подбор радиатора TESI'!$AA:$AA,pricelist!$S:$S)*$J271)+$P271+IF($U271="радиусный",$V271*$J271,$V271)+IF($J271&gt;$AC271,31*1.13,0))*(1-$H$4/100)</f>
        <v>0</v>
      </c>
      <c r="X271" s="93"/>
      <c r="Y271" s="94"/>
      <c r="Z271" s="91"/>
      <c r="AA271" s="95" t="str">
        <f t="shared" si="30"/>
        <v>/</v>
      </c>
      <c r="AB271" s="95" t="str">
        <f t="shared" si="30"/>
        <v>/</v>
      </c>
      <c r="AC271" s="95">
        <f>SUMIF(Ref!$R:$R,'подбор радиатора TESI'!$AB:$AB,Ref!$Q:$Q)</f>
        <v>0</v>
      </c>
      <c r="AD271" s="95">
        <f t="shared" si="29"/>
        <v>1</v>
      </c>
      <c r="AE271" s="96"/>
      <c r="AF271" s="97"/>
    </row>
    <row r="272" spans="1:32" s="85" customFormat="1" ht="16.5">
      <c r="A272" s="82" t="str">
        <f t="shared" si="26"/>
        <v/>
      </c>
      <c r="B272" s="83" t="str">
        <f>IF($Z272="",IF($G272="","","RR"&amp;LEFT($G272,1)&amp;$H272&amp;IF($J272&lt;=9,"0"&amp;$J272,$J272)&amp;$L272&amp;"A4"&amp;LEFT($O272,2)&amp;"N"),VLOOKUP($Z272,Ref!$AE:$AG,3,0)&amp;$L272)</f>
        <v/>
      </c>
      <c r="C272" s="83" t="str">
        <f t="shared" si="27"/>
        <v/>
      </c>
      <c r="D272" s="82" t="str">
        <f t="shared" si="24"/>
        <v/>
      </c>
      <c r="E272" s="84" t="str">
        <f>IF($Z272="",IF($G272="","",$D272*$W272*$K$1),VLOOKUP($Z272,Ref!$AE:$AG,2,0)*$Q272*$K$1*(1-$H$4/100))</f>
        <v/>
      </c>
      <c r="G272" s="86"/>
      <c r="H272" s="86"/>
      <c r="I272" s="87">
        <f>SUMIF(pricelist!$W:$W,'подбор радиатора TESI'!$AA272,pricelist!$J:$J)</f>
        <v>0</v>
      </c>
      <c r="J272" s="88"/>
      <c r="K272" s="87">
        <f t="shared" si="28"/>
        <v>0</v>
      </c>
      <c r="L272" s="86"/>
      <c r="M272" s="89" t="str">
        <f>IF($L272="","",VLOOKUP($L272,Ref!$D:$J,7,0))</f>
        <v/>
      </c>
      <c r="N272" s="90">
        <f>SUMIF(Ref!$D:$D,'подбор радиатора TESI'!$L:$L,Ref!$E:$E)</f>
        <v>0</v>
      </c>
      <c r="O272" s="86"/>
      <c r="P272" s="90">
        <f>SUMIF(Ref!$F:$F,'подбор радиатора TESI'!$O:$O,Ref!$G:$G)</f>
        <v>0</v>
      </c>
      <c r="Q272" s="88"/>
      <c r="R272" s="90">
        <f>SUMIF(pricelist!$W:$W,'подбор радиатора TESI'!$AA:$AA,pricelist!$K:$K)*$J272</f>
        <v>0</v>
      </c>
      <c r="S272" s="90">
        <f ca="1">SUMIF(pricelist!$W:$W,$AA:$AA,INDIRECT($S$12&amp;$S$14))*$J272</f>
        <v>0</v>
      </c>
      <c r="T272" s="92">
        <f t="shared" si="25"/>
        <v>0</v>
      </c>
      <c r="U272" s="86"/>
      <c r="V272" s="90">
        <f>SUMIF(Ref!$H:$H,'подбор радиатора TESI'!$U:$U,Ref!$I:$I)</f>
        <v>0</v>
      </c>
      <c r="W272" s="90">
        <f>(($N272*SUMIF(pricelist!$W:$W,'подбор радиатора TESI'!$AA:$AA,pricelist!$S:$S)*$J272)+$P272+IF($U272="радиусный",$V272*$J272,$V272)+IF($J272&gt;$AC272,31*1.13,0))*(1-$H$4/100)</f>
        <v>0</v>
      </c>
      <c r="X272" s="93"/>
      <c r="Y272" s="94"/>
      <c r="Z272" s="91"/>
      <c r="AA272" s="95" t="str">
        <f t="shared" si="30"/>
        <v>/</v>
      </c>
      <c r="AB272" s="95" t="str">
        <f t="shared" si="30"/>
        <v>/</v>
      </c>
      <c r="AC272" s="95">
        <f>SUMIF(Ref!$R:$R,'подбор радиатора TESI'!$AB:$AB,Ref!$Q:$Q)</f>
        <v>0</v>
      </c>
      <c r="AD272" s="95">
        <f t="shared" si="29"/>
        <v>1</v>
      </c>
      <c r="AE272" s="96"/>
      <c r="AF272" s="97"/>
    </row>
    <row r="273" spans="1:32" s="85" customFormat="1" ht="16.5">
      <c r="A273" s="82" t="str">
        <f t="shared" si="26"/>
        <v/>
      </c>
      <c r="B273" s="83" t="str">
        <f>IF($Z273="",IF($G273="","","RR"&amp;LEFT($G273,1)&amp;$H273&amp;IF($J273&lt;=9,"0"&amp;$J273,$J273)&amp;$L273&amp;"A4"&amp;LEFT($O273,2)&amp;"N"),VLOOKUP($Z273,Ref!$AE:$AG,3,0)&amp;$L273)</f>
        <v/>
      </c>
      <c r="C273" s="83" t="str">
        <f t="shared" si="27"/>
        <v/>
      </c>
      <c r="D273" s="82" t="str">
        <f t="shared" si="24"/>
        <v/>
      </c>
      <c r="E273" s="84" t="str">
        <f>IF($Z273="",IF($G273="","",$D273*$W273*$K$1),VLOOKUP($Z273,Ref!$AE:$AG,2,0)*$Q273*$K$1*(1-$H$4/100))</f>
        <v/>
      </c>
      <c r="G273" s="86"/>
      <c r="H273" s="86"/>
      <c r="I273" s="87">
        <f>SUMIF(pricelist!$W:$W,'подбор радиатора TESI'!$AA273,pricelist!$J:$J)</f>
        <v>0</v>
      </c>
      <c r="J273" s="88"/>
      <c r="K273" s="87">
        <f t="shared" si="28"/>
        <v>0</v>
      </c>
      <c r="L273" s="86"/>
      <c r="M273" s="89" t="str">
        <f>IF($L273="","",VLOOKUP($L273,Ref!$D:$J,7,0))</f>
        <v/>
      </c>
      <c r="N273" s="90">
        <f>SUMIF(Ref!$D:$D,'подбор радиатора TESI'!$L:$L,Ref!$E:$E)</f>
        <v>0</v>
      </c>
      <c r="O273" s="86"/>
      <c r="P273" s="90">
        <f>SUMIF(Ref!$F:$F,'подбор радиатора TESI'!$O:$O,Ref!$G:$G)</f>
        <v>0</v>
      </c>
      <c r="Q273" s="88"/>
      <c r="R273" s="90">
        <f>SUMIF(pricelist!$W:$W,'подбор радиатора TESI'!$AA:$AA,pricelist!$K:$K)*$J273</f>
        <v>0</v>
      </c>
      <c r="S273" s="90">
        <f ca="1">SUMIF(pricelist!$W:$W,$AA:$AA,INDIRECT($S$12&amp;$S$14))*$J273</f>
        <v>0</v>
      </c>
      <c r="T273" s="92">
        <f t="shared" si="25"/>
        <v>0</v>
      </c>
      <c r="U273" s="86"/>
      <c r="V273" s="90">
        <f>SUMIF(Ref!$H:$H,'подбор радиатора TESI'!$U:$U,Ref!$I:$I)</f>
        <v>0</v>
      </c>
      <c r="W273" s="90">
        <f>(($N273*SUMIF(pricelist!$W:$W,'подбор радиатора TESI'!$AA:$AA,pricelist!$S:$S)*$J273)+$P273+IF($U273="радиусный",$V273*$J273,$V273)+IF($J273&gt;$AC273,31*1.13,0))*(1-$H$4/100)</f>
        <v>0</v>
      </c>
      <c r="X273" s="93"/>
      <c r="Y273" s="94"/>
      <c r="Z273" s="91"/>
      <c r="AA273" s="95" t="str">
        <f t="shared" si="30"/>
        <v>/</v>
      </c>
      <c r="AB273" s="95" t="str">
        <f t="shared" si="30"/>
        <v>/</v>
      </c>
      <c r="AC273" s="95">
        <f>SUMIF(Ref!$R:$R,'подбор радиатора TESI'!$AB:$AB,Ref!$Q:$Q)</f>
        <v>0</v>
      </c>
      <c r="AD273" s="95">
        <f t="shared" si="29"/>
        <v>1</v>
      </c>
      <c r="AE273" s="96"/>
      <c r="AF273" s="97"/>
    </row>
    <row r="274" spans="1:32" s="85" customFormat="1" ht="16.5">
      <c r="A274" s="82" t="str">
        <f t="shared" si="26"/>
        <v/>
      </c>
      <c r="B274" s="83" t="str">
        <f>IF($Z274="",IF($G274="","","RR"&amp;LEFT($G274,1)&amp;$H274&amp;IF($J274&lt;=9,"0"&amp;$J274,$J274)&amp;$L274&amp;"A4"&amp;LEFT($O274,2)&amp;"N"),VLOOKUP($Z274,Ref!$AE:$AG,3,0)&amp;$L274)</f>
        <v/>
      </c>
      <c r="C274" s="83" t="str">
        <f t="shared" si="27"/>
        <v/>
      </c>
      <c r="D274" s="82" t="str">
        <f t="shared" ref="D274:D300" si="31">IF($Z274="",IF($G274="","",$Q274),$Q274)</f>
        <v/>
      </c>
      <c r="E274" s="84" t="str">
        <f>IF($Z274="",IF($G274="","",$D274*$W274*$K$1),VLOOKUP($Z274,Ref!$AE:$AG,2,0)*$Q274*$K$1*(1-$H$4/100))</f>
        <v/>
      </c>
      <c r="G274" s="86"/>
      <c r="H274" s="86"/>
      <c r="I274" s="87">
        <f>SUMIF(pricelist!$W:$W,'подбор радиатора TESI'!$AA274,pricelist!$J:$J)</f>
        <v>0</v>
      </c>
      <c r="J274" s="88"/>
      <c r="K274" s="87">
        <f t="shared" si="28"/>
        <v>0</v>
      </c>
      <c r="L274" s="86"/>
      <c r="M274" s="89" t="str">
        <f>IF($L274="","",VLOOKUP($L274,Ref!$D:$J,7,0))</f>
        <v/>
      </c>
      <c r="N274" s="90">
        <f>SUMIF(Ref!$D:$D,'подбор радиатора TESI'!$L:$L,Ref!$E:$E)</f>
        <v>0</v>
      </c>
      <c r="O274" s="86"/>
      <c r="P274" s="90">
        <f>SUMIF(Ref!$F:$F,'подбор радиатора TESI'!$O:$O,Ref!$G:$G)</f>
        <v>0</v>
      </c>
      <c r="Q274" s="88"/>
      <c r="R274" s="90">
        <f>SUMIF(pricelist!$W:$W,'подбор радиатора TESI'!$AA:$AA,pricelist!$K:$K)*$J274</f>
        <v>0</v>
      </c>
      <c r="S274" s="90">
        <f ca="1">SUMIF(pricelist!$W:$W,$AA:$AA,INDIRECT($S$12&amp;$S$14))*$J274</f>
        <v>0</v>
      </c>
      <c r="T274" s="92">
        <f t="shared" ref="T274:T300" si="32">$J274*$Q274</f>
        <v>0</v>
      </c>
      <c r="U274" s="86"/>
      <c r="V274" s="90">
        <f>SUMIF(Ref!$H:$H,'подбор радиатора TESI'!$U:$U,Ref!$I:$I)</f>
        <v>0</v>
      </c>
      <c r="W274" s="90">
        <f>(($N274*SUMIF(pricelist!$W:$W,'подбор радиатора TESI'!$AA:$AA,pricelist!$S:$S)*$J274)+$P274+IF($U274="радиусный",$V274*$J274,$V274)+IF($J274&gt;$AC274,31*1.13,0))*(1-$H$4/100)</f>
        <v>0</v>
      </c>
      <c r="X274" s="93"/>
      <c r="Y274" s="94"/>
      <c r="Z274" s="91"/>
      <c r="AA274" s="95" t="str">
        <f t="shared" si="30"/>
        <v>/</v>
      </c>
      <c r="AB274" s="95" t="str">
        <f t="shared" si="30"/>
        <v>/</v>
      </c>
      <c r="AC274" s="95">
        <f>SUMIF(Ref!$R:$R,'подбор радиатора TESI'!$AB:$AB,Ref!$Q:$Q)</f>
        <v>0</v>
      </c>
      <c r="AD274" s="95">
        <f t="shared" si="29"/>
        <v>1</v>
      </c>
      <c r="AE274" s="96"/>
      <c r="AF274" s="97"/>
    </row>
    <row r="275" spans="1:32" s="85" customFormat="1" ht="16.5">
      <c r="A275" s="82" t="str">
        <f t="shared" ref="A275:A300" si="33">IF($C275="","",A274+1)</f>
        <v/>
      </c>
      <c r="B275" s="83" t="str">
        <f>IF($Z275="",IF($G275="","","RR"&amp;LEFT($G275,1)&amp;$H275&amp;IF($J275&lt;=9,"0"&amp;$J275,$J275)&amp;$L275&amp;"A4"&amp;LEFT($O275,2)&amp;"N"),VLOOKUP($Z275,Ref!$AE:$AG,3,0)&amp;$L275)</f>
        <v/>
      </c>
      <c r="C275" s="83" t="str">
        <f t="shared" ref="C275:C300" si="34">IF($Z275="",IF($G275="","","RR"&amp;LEFT($G275,1)&amp;" "&amp;$H275&amp;", секций "&amp;$J275&amp;", цвет "&amp;$L275&amp;", подкл. "&amp;LEFT($O275,3)&amp;", "&amp;$U275),$Z275&amp;" "&amp;$L275)</f>
        <v/>
      </c>
      <c r="D275" s="82" t="str">
        <f t="shared" si="31"/>
        <v/>
      </c>
      <c r="E275" s="84" t="str">
        <f>IF($Z275="",IF($G275="","",$D275*$W275*$K$1),VLOOKUP($Z275,Ref!$AE:$AG,2,0)*$Q275*$K$1*(1-$H$4/100))</f>
        <v/>
      </c>
      <c r="G275" s="86"/>
      <c r="H275" s="86"/>
      <c r="I275" s="87">
        <f>SUMIF(pricelist!$W:$W,'подбор радиатора TESI'!$AA275,pricelist!$J:$J)</f>
        <v>0</v>
      </c>
      <c r="J275" s="88"/>
      <c r="K275" s="87">
        <f t="shared" ref="K275:K300" si="35">$J275*45</f>
        <v>0</v>
      </c>
      <c r="L275" s="86"/>
      <c r="M275" s="89" t="str">
        <f>IF($L275="","",VLOOKUP($L275,Ref!$D:$J,7,0))</f>
        <v/>
      </c>
      <c r="N275" s="90">
        <f>SUMIF(Ref!$D:$D,'подбор радиатора TESI'!$L:$L,Ref!$E:$E)</f>
        <v>0</v>
      </c>
      <c r="O275" s="86"/>
      <c r="P275" s="90">
        <f>SUMIF(Ref!$F:$F,'подбор радиатора TESI'!$O:$O,Ref!$G:$G)</f>
        <v>0</v>
      </c>
      <c r="Q275" s="88"/>
      <c r="R275" s="90">
        <f>SUMIF(pricelist!$W:$W,'подбор радиатора TESI'!$AA:$AA,pricelist!$K:$K)*$J275</f>
        <v>0</v>
      </c>
      <c r="S275" s="90">
        <f ca="1">SUMIF(pricelist!$W:$W,$AA:$AA,INDIRECT($S$12&amp;$S$14))*$J275</f>
        <v>0</v>
      </c>
      <c r="T275" s="92">
        <f t="shared" si="32"/>
        <v>0</v>
      </c>
      <c r="U275" s="86"/>
      <c r="V275" s="90">
        <f>SUMIF(Ref!$H:$H,'подбор радиатора TESI'!$U:$U,Ref!$I:$I)</f>
        <v>0</v>
      </c>
      <c r="W275" s="90">
        <f>(($N275*SUMIF(pricelist!$W:$W,'подбор радиатора TESI'!$AA:$AA,pricelist!$S:$S)*$J275)+$P275+IF($U275="радиусный",$V275*$J275,$V275)+IF($J275&gt;$AC275,31*1.13,0))*(1-$H$4/100)</f>
        <v>0</v>
      </c>
      <c r="X275" s="93"/>
      <c r="Y275" s="94"/>
      <c r="Z275" s="91"/>
      <c r="AA275" s="95" t="str">
        <f t="shared" si="30"/>
        <v>/</v>
      </c>
      <c r="AB275" s="95" t="str">
        <f t="shared" si="30"/>
        <v>/</v>
      </c>
      <c r="AC275" s="95">
        <f>SUMIF(Ref!$R:$R,'подбор радиатора TESI'!$AB:$AB,Ref!$Q:$Q)</f>
        <v>0</v>
      </c>
      <c r="AD275" s="95">
        <f t="shared" ref="AD275:AD300" si="36">IF($Z275="",1,0)</f>
        <v>1</v>
      </c>
      <c r="AE275" s="96"/>
      <c r="AF275" s="97"/>
    </row>
    <row r="276" spans="1:32" s="85" customFormat="1" ht="16.5">
      <c r="A276" s="82" t="str">
        <f t="shared" si="33"/>
        <v/>
      </c>
      <c r="B276" s="83" t="str">
        <f>IF($Z276="",IF($G276="","","RR"&amp;LEFT($G276,1)&amp;$H276&amp;IF($J276&lt;=9,"0"&amp;$J276,$J276)&amp;$L276&amp;"A4"&amp;LEFT($O276,2)&amp;"N"),VLOOKUP($Z276,Ref!$AE:$AG,3,0)&amp;$L276)</f>
        <v/>
      </c>
      <c r="C276" s="83" t="str">
        <f t="shared" si="34"/>
        <v/>
      </c>
      <c r="D276" s="82" t="str">
        <f t="shared" si="31"/>
        <v/>
      </c>
      <c r="E276" s="84" t="str">
        <f>IF($Z276="",IF($G276="","",$D276*$W276*$K$1),VLOOKUP($Z276,Ref!$AE:$AG,2,0)*$Q276*$K$1*(1-$H$4/100))</f>
        <v/>
      </c>
      <c r="G276" s="86"/>
      <c r="H276" s="86"/>
      <c r="I276" s="87">
        <f>SUMIF(pricelist!$W:$W,'подбор радиатора TESI'!$AA276,pricelist!$J:$J)</f>
        <v>0</v>
      </c>
      <c r="J276" s="88"/>
      <c r="K276" s="87">
        <f t="shared" si="35"/>
        <v>0</v>
      </c>
      <c r="L276" s="86"/>
      <c r="M276" s="89" t="str">
        <f>IF($L276="","",VLOOKUP($L276,Ref!$D:$J,7,0))</f>
        <v/>
      </c>
      <c r="N276" s="90">
        <f>SUMIF(Ref!$D:$D,'подбор радиатора TESI'!$L:$L,Ref!$E:$E)</f>
        <v>0</v>
      </c>
      <c r="O276" s="86"/>
      <c r="P276" s="90">
        <f>SUMIF(Ref!$F:$F,'подбор радиатора TESI'!$O:$O,Ref!$G:$G)</f>
        <v>0</v>
      </c>
      <c r="Q276" s="88"/>
      <c r="R276" s="90">
        <f>SUMIF(pricelist!$W:$W,'подбор радиатора TESI'!$AA:$AA,pricelist!$K:$K)*$J276</f>
        <v>0</v>
      </c>
      <c r="S276" s="90">
        <f ca="1">SUMIF(pricelist!$W:$W,$AA:$AA,INDIRECT($S$12&amp;$S$14))*$J276</f>
        <v>0</v>
      </c>
      <c r="T276" s="92">
        <f t="shared" si="32"/>
        <v>0</v>
      </c>
      <c r="U276" s="86"/>
      <c r="V276" s="90">
        <f>SUMIF(Ref!$H:$H,'подбор радиатора TESI'!$U:$U,Ref!$I:$I)</f>
        <v>0</v>
      </c>
      <c r="W276" s="90">
        <f>(($N276*SUMIF(pricelist!$W:$W,'подбор радиатора TESI'!$AA:$AA,pricelist!$S:$S)*$J276)+$P276+IF($U276="радиусный",$V276*$J276,$V276)+IF($J276&gt;$AC276,31*1.13,0))*(1-$H$4/100)</f>
        <v>0</v>
      </c>
      <c r="X276" s="93"/>
      <c r="Y276" s="94"/>
      <c r="Z276" s="91"/>
      <c r="AA276" s="95" t="str">
        <f t="shared" si="30"/>
        <v>/</v>
      </c>
      <c r="AB276" s="95" t="str">
        <f t="shared" si="30"/>
        <v>/</v>
      </c>
      <c r="AC276" s="95">
        <f>SUMIF(Ref!$R:$R,'подбор радиатора TESI'!$AB:$AB,Ref!$Q:$Q)</f>
        <v>0</v>
      </c>
      <c r="AD276" s="95">
        <f t="shared" si="36"/>
        <v>1</v>
      </c>
      <c r="AE276" s="96"/>
      <c r="AF276" s="97"/>
    </row>
    <row r="277" spans="1:32" s="85" customFormat="1" ht="16.5">
      <c r="A277" s="82" t="str">
        <f t="shared" si="33"/>
        <v/>
      </c>
      <c r="B277" s="83" t="str">
        <f>IF($Z277="",IF($G277="","","RR"&amp;LEFT($G277,1)&amp;$H277&amp;IF($J277&lt;=9,"0"&amp;$J277,$J277)&amp;$L277&amp;"A4"&amp;LEFT($O277,2)&amp;"N"),VLOOKUP($Z277,Ref!$AE:$AG,3,0)&amp;$L277)</f>
        <v/>
      </c>
      <c r="C277" s="83" t="str">
        <f t="shared" si="34"/>
        <v/>
      </c>
      <c r="D277" s="82" t="str">
        <f t="shared" si="31"/>
        <v/>
      </c>
      <c r="E277" s="84" t="str">
        <f>IF($Z277="",IF($G277="","",$D277*$W277*$K$1),VLOOKUP($Z277,Ref!$AE:$AG,2,0)*$Q277*$K$1*(1-$H$4/100))</f>
        <v/>
      </c>
      <c r="G277" s="86"/>
      <c r="H277" s="86"/>
      <c r="I277" s="87">
        <f>SUMIF(pricelist!$W:$W,'подбор радиатора TESI'!$AA277,pricelist!$J:$J)</f>
        <v>0</v>
      </c>
      <c r="J277" s="88"/>
      <c r="K277" s="87">
        <f t="shared" si="35"/>
        <v>0</v>
      </c>
      <c r="L277" s="86"/>
      <c r="M277" s="89" t="str">
        <f>IF($L277="","",VLOOKUP($L277,Ref!$D:$J,7,0))</f>
        <v/>
      </c>
      <c r="N277" s="90">
        <f>SUMIF(Ref!$D:$D,'подбор радиатора TESI'!$L:$L,Ref!$E:$E)</f>
        <v>0</v>
      </c>
      <c r="O277" s="86"/>
      <c r="P277" s="90">
        <f>SUMIF(Ref!$F:$F,'подбор радиатора TESI'!$O:$O,Ref!$G:$G)</f>
        <v>0</v>
      </c>
      <c r="Q277" s="88"/>
      <c r="R277" s="90">
        <f>SUMIF(pricelist!$W:$W,'подбор радиатора TESI'!$AA:$AA,pricelist!$K:$K)*$J277</f>
        <v>0</v>
      </c>
      <c r="S277" s="90">
        <f ca="1">SUMIF(pricelist!$W:$W,$AA:$AA,INDIRECT($S$12&amp;$S$14))*$J277</f>
        <v>0</v>
      </c>
      <c r="T277" s="92">
        <f t="shared" si="32"/>
        <v>0</v>
      </c>
      <c r="U277" s="86"/>
      <c r="V277" s="90">
        <f>SUMIF(Ref!$H:$H,'подбор радиатора TESI'!$U:$U,Ref!$I:$I)</f>
        <v>0</v>
      </c>
      <c r="W277" s="90">
        <f>(($N277*SUMIF(pricelist!$W:$W,'подбор радиатора TESI'!$AA:$AA,pricelist!$S:$S)*$J277)+$P277+IF($U277="радиусный",$V277*$J277,$V277)+IF($J277&gt;$AC277,31*1.13,0))*(1-$H$4/100)</f>
        <v>0</v>
      </c>
      <c r="X277" s="93"/>
      <c r="Y277" s="94"/>
      <c r="Z277" s="91"/>
      <c r="AA277" s="95" t="str">
        <f t="shared" si="30"/>
        <v>/</v>
      </c>
      <c r="AB277" s="95" t="str">
        <f t="shared" si="30"/>
        <v>/</v>
      </c>
      <c r="AC277" s="95">
        <f>SUMIF(Ref!$R:$R,'подбор радиатора TESI'!$AB:$AB,Ref!$Q:$Q)</f>
        <v>0</v>
      </c>
      <c r="AD277" s="95">
        <f t="shared" si="36"/>
        <v>1</v>
      </c>
      <c r="AE277" s="96"/>
      <c r="AF277" s="97"/>
    </row>
    <row r="278" spans="1:32" s="85" customFormat="1" ht="16.5">
      <c r="A278" s="82" t="str">
        <f t="shared" si="33"/>
        <v/>
      </c>
      <c r="B278" s="83" t="str">
        <f>IF($Z278="",IF($G278="","","RR"&amp;LEFT($G278,1)&amp;$H278&amp;IF($J278&lt;=9,"0"&amp;$J278,$J278)&amp;$L278&amp;"A4"&amp;LEFT($O278,2)&amp;"N"),VLOOKUP($Z278,Ref!$AE:$AG,3,0)&amp;$L278)</f>
        <v/>
      </c>
      <c r="C278" s="83" t="str">
        <f t="shared" si="34"/>
        <v/>
      </c>
      <c r="D278" s="82" t="str">
        <f t="shared" si="31"/>
        <v/>
      </c>
      <c r="E278" s="84" t="str">
        <f>IF($Z278="",IF($G278="","",$D278*$W278*$K$1),VLOOKUP($Z278,Ref!$AE:$AG,2,0)*$Q278*$K$1*(1-$H$4/100))</f>
        <v/>
      </c>
      <c r="G278" s="86"/>
      <c r="H278" s="86"/>
      <c r="I278" s="87">
        <f>SUMIF(pricelist!$W:$W,'подбор радиатора TESI'!$AA278,pricelist!$J:$J)</f>
        <v>0</v>
      </c>
      <c r="J278" s="88"/>
      <c r="K278" s="87">
        <f t="shared" si="35"/>
        <v>0</v>
      </c>
      <c r="L278" s="86"/>
      <c r="M278" s="89" t="str">
        <f>IF($L278="","",VLOOKUP($L278,Ref!$D:$J,7,0))</f>
        <v/>
      </c>
      <c r="N278" s="90">
        <f>SUMIF(Ref!$D:$D,'подбор радиатора TESI'!$L:$L,Ref!$E:$E)</f>
        <v>0</v>
      </c>
      <c r="O278" s="86"/>
      <c r="P278" s="90">
        <f>SUMIF(Ref!$F:$F,'подбор радиатора TESI'!$O:$O,Ref!$G:$G)</f>
        <v>0</v>
      </c>
      <c r="Q278" s="88"/>
      <c r="R278" s="90">
        <f>SUMIF(pricelist!$W:$W,'подбор радиатора TESI'!$AA:$AA,pricelist!$K:$K)*$J278</f>
        <v>0</v>
      </c>
      <c r="S278" s="90">
        <f ca="1">SUMIF(pricelist!$W:$W,$AA:$AA,INDIRECT($S$12&amp;$S$14))*$J278</f>
        <v>0</v>
      </c>
      <c r="T278" s="92">
        <f t="shared" si="32"/>
        <v>0</v>
      </c>
      <c r="U278" s="86"/>
      <c r="V278" s="90">
        <f>SUMIF(Ref!$H:$H,'подбор радиатора TESI'!$U:$U,Ref!$I:$I)</f>
        <v>0</v>
      </c>
      <c r="W278" s="90">
        <f>(($N278*SUMIF(pricelist!$W:$W,'подбор радиатора TESI'!$AA:$AA,pricelist!$S:$S)*$J278)+$P278+IF($U278="радиусный",$V278*$J278,$V278)+IF($J278&gt;$AC278,31*1.13,0))*(1-$H$4/100)</f>
        <v>0</v>
      </c>
      <c r="X278" s="93"/>
      <c r="Y278" s="94"/>
      <c r="Z278" s="91"/>
      <c r="AA278" s="95" t="str">
        <f t="shared" si="30"/>
        <v>/</v>
      </c>
      <c r="AB278" s="95" t="str">
        <f t="shared" si="30"/>
        <v>/</v>
      </c>
      <c r="AC278" s="95">
        <f>SUMIF(Ref!$R:$R,'подбор радиатора TESI'!$AB:$AB,Ref!$Q:$Q)</f>
        <v>0</v>
      </c>
      <c r="AD278" s="95">
        <f t="shared" si="36"/>
        <v>1</v>
      </c>
      <c r="AE278" s="96"/>
      <c r="AF278" s="97"/>
    </row>
    <row r="279" spans="1:32" s="85" customFormat="1" ht="16.5">
      <c r="A279" s="82" t="str">
        <f t="shared" si="33"/>
        <v/>
      </c>
      <c r="B279" s="83" t="str">
        <f>IF($Z279="",IF($G279="","","RR"&amp;LEFT($G279,1)&amp;$H279&amp;IF($J279&lt;=9,"0"&amp;$J279,$J279)&amp;$L279&amp;"A4"&amp;LEFT($O279,2)&amp;"N"),VLOOKUP($Z279,Ref!$AE:$AG,3,0)&amp;$L279)</f>
        <v/>
      </c>
      <c r="C279" s="83" t="str">
        <f t="shared" si="34"/>
        <v/>
      </c>
      <c r="D279" s="82" t="str">
        <f t="shared" si="31"/>
        <v/>
      </c>
      <c r="E279" s="84" t="str">
        <f>IF($Z279="",IF($G279="","",$D279*$W279*$K$1),VLOOKUP($Z279,Ref!$AE:$AG,2,0)*$Q279*$K$1*(1-$H$4/100))</f>
        <v/>
      </c>
      <c r="G279" s="86"/>
      <c r="H279" s="86"/>
      <c r="I279" s="87">
        <f>SUMIF(pricelist!$W:$W,'подбор радиатора TESI'!$AA279,pricelist!$J:$J)</f>
        <v>0</v>
      </c>
      <c r="J279" s="88"/>
      <c r="K279" s="87">
        <f t="shared" si="35"/>
        <v>0</v>
      </c>
      <c r="L279" s="86"/>
      <c r="M279" s="89" t="str">
        <f>IF($L279="","",VLOOKUP($L279,Ref!$D:$J,7,0))</f>
        <v/>
      </c>
      <c r="N279" s="90">
        <f>SUMIF(Ref!$D:$D,'подбор радиатора TESI'!$L:$L,Ref!$E:$E)</f>
        <v>0</v>
      </c>
      <c r="O279" s="86"/>
      <c r="P279" s="90">
        <f>SUMIF(Ref!$F:$F,'подбор радиатора TESI'!$O:$O,Ref!$G:$G)</f>
        <v>0</v>
      </c>
      <c r="Q279" s="88"/>
      <c r="R279" s="90">
        <f>SUMIF(pricelist!$W:$W,'подбор радиатора TESI'!$AA:$AA,pricelist!$K:$K)*$J279</f>
        <v>0</v>
      </c>
      <c r="S279" s="90">
        <f ca="1">SUMIF(pricelist!$W:$W,$AA:$AA,INDIRECT($S$12&amp;$S$14))*$J279</f>
        <v>0</v>
      </c>
      <c r="T279" s="92">
        <f t="shared" si="32"/>
        <v>0</v>
      </c>
      <c r="U279" s="86"/>
      <c r="V279" s="90">
        <f>SUMIF(Ref!$H:$H,'подбор радиатора TESI'!$U:$U,Ref!$I:$I)</f>
        <v>0</v>
      </c>
      <c r="W279" s="90">
        <f>(($N279*SUMIF(pricelist!$W:$W,'подбор радиатора TESI'!$AA:$AA,pricelist!$S:$S)*$J279)+$P279+IF($U279="радиусный",$V279*$J279,$V279)+IF($J279&gt;$AC279,31*1.13,0))*(1-$H$4/100)</f>
        <v>0</v>
      </c>
      <c r="X279" s="93"/>
      <c r="Y279" s="94"/>
      <c r="Z279" s="91"/>
      <c r="AA279" s="95" t="str">
        <f t="shared" si="30"/>
        <v>/</v>
      </c>
      <c r="AB279" s="95" t="str">
        <f t="shared" si="30"/>
        <v>/</v>
      </c>
      <c r="AC279" s="95">
        <f>SUMIF(Ref!$R:$R,'подбор радиатора TESI'!$AB:$AB,Ref!$Q:$Q)</f>
        <v>0</v>
      </c>
      <c r="AD279" s="95">
        <f t="shared" si="36"/>
        <v>1</v>
      </c>
      <c r="AE279" s="96"/>
      <c r="AF279" s="97"/>
    </row>
    <row r="280" spans="1:32" s="85" customFormat="1" ht="16.5">
      <c r="A280" s="82" t="str">
        <f t="shared" si="33"/>
        <v/>
      </c>
      <c r="B280" s="83" t="str">
        <f>IF($Z280="",IF($G280="","","RR"&amp;LEFT($G280,1)&amp;$H280&amp;IF($J280&lt;=9,"0"&amp;$J280,$J280)&amp;$L280&amp;"A4"&amp;LEFT($O280,2)&amp;"N"),VLOOKUP($Z280,Ref!$AE:$AG,3,0)&amp;$L280)</f>
        <v/>
      </c>
      <c r="C280" s="83" t="str">
        <f t="shared" si="34"/>
        <v/>
      </c>
      <c r="D280" s="82" t="str">
        <f t="shared" si="31"/>
        <v/>
      </c>
      <c r="E280" s="84" t="str">
        <f>IF($Z280="",IF($G280="","",$D280*$W280*$K$1),VLOOKUP($Z280,Ref!$AE:$AG,2,0)*$Q280*$K$1*(1-$H$4/100))</f>
        <v/>
      </c>
      <c r="G280" s="86"/>
      <c r="H280" s="86"/>
      <c r="I280" s="87">
        <f>SUMIF(pricelist!$W:$W,'подбор радиатора TESI'!$AA280,pricelist!$J:$J)</f>
        <v>0</v>
      </c>
      <c r="J280" s="88"/>
      <c r="K280" s="87">
        <f t="shared" si="35"/>
        <v>0</v>
      </c>
      <c r="L280" s="86"/>
      <c r="M280" s="89" t="str">
        <f>IF($L280="","",VLOOKUP($L280,Ref!$D:$J,7,0))</f>
        <v/>
      </c>
      <c r="N280" s="90">
        <f>SUMIF(Ref!$D:$D,'подбор радиатора TESI'!$L:$L,Ref!$E:$E)</f>
        <v>0</v>
      </c>
      <c r="O280" s="86"/>
      <c r="P280" s="90">
        <f>SUMIF(Ref!$F:$F,'подбор радиатора TESI'!$O:$O,Ref!$G:$G)</f>
        <v>0</v>
      </c>
      <c r="Q280" s="88"/>
      <c r="R280" s="90">
        <f>SUMIF(pricelist!$W:$W,'подбор радиатора TESI'!$AA:$AA,pricelist!$K:$K)*$J280</f>
        <v>0</v>
      </c>
      <c r="S280" s="90">
        <f ca="1">SUMIF(pricelist!$W:$W,$AA:$AA,INDIRECT($S$12&amp;$S$14))*$J280</f>
        <v>0</v>
      </c>
      <c r="T280" s="92">
        <f t="shared" si="32"/>
        <v>0</v>
      </c>
      <c r="U280" s="86"/>
      <c r="V280" s="90">
        <f>SUMIF(Ref!$H:$H,'подбор радиатора TESI'!$U:$U,Ref!$I:$I)</f>
        <v>0</v>
      </c>
      <c r="W280" s="90">
        <f>(($N280*SUMIF(pricelist!$W:$W,'подбор радиатора TESI'!$AA:$AA,pricelist!$S:$S)*$J280)+$P280+IF($U280="радиусный",$V280*$J280,$V280)+IF($J280&gt;$AC280,31*1.13,0))*(1-$H$4/100)</f>
        <v>0</v>
      </c>
      <c r="X280" s="93"/>
      <c r="Y280" s="94"/>
      <c r="Z280" s="91"/>
      <c r="AA280" s="95" t="str">
        <f t="shared" si="30"/>
        <v>/</v>
      </c>
      <c r="AB280" s="95" t="str">
        <f t="shared" si="30"/>
        <v>/</v>
      </c>
      <c r="AC280" s="95">
        <f>SUMIF(Ref!$R:$R,'подбор радиатора TESI'!$AB:$AB,Ref!$Q:$Q)</f>
        <v>0</v>
      </c>
      <c r="AD280" s="95">
        <f t="shared" si="36"/>
        <v>1</v>
      </c>
      <c r="AE280" s="96"/>
      <c r="AF280" s="97"/>
    </row>
    <row r="281" spans="1:32" s="85" customFormat="1" ht="16.5">
      <c r="A281" s="82" t="str">
        <f t="shared" si="33"/>
        <v/>
      </c>
      <c r="B281" s="83" t="str">
        <f>IF($Z281="",IF($G281="","","RR"&amp;LEFT($G281,1)&amp;$H281&amp;IF($J281&lt;=9,"0"&amp;$J281,$J281)&amp;$L281&amp;"A4"&amp;LEFT($O281,2)&amp;"N"),VLOOKUP($Z281,Ref!$AE:$AG,3,0)&amp;$L281)</f>
        <v/>
      </c>
      <c r="C281" s="83" t="str">
        <f t="shared" si="34"/>
        <v/>
      </c>
      <c r="D281" s="82" t="str">
        <f t="shared" si="31"/>
        <v/>
      </c>
      <c r="E281" s="84" t="str">
        <f>IF($Z281="",IF($G281="","",$D281*$W281*$K$1),VLOOKUP($Z281,Ref!$AE:$AG,2,0)*$Q281*$K$1*(1-$H$4/100))</f>
        <v/>
      </c>
      <c r="G281" s="86"/>
      <c r="H281" s="86"/>
      <c r="I281" s="87">
        <f>SUMIF(pricelist!$W:$W,'подбор радиатора TESI'!$AA281,pricelist!$J:$J)</f>
        <v>0</v>
      </c>
      <c r="J281" s="88"/>
      <c r="K281" s="87">
        <f t="shared" si="35"/>
        <v>0</v>
      </c>
      <c r="L281" s="86"/>
      <c r="M281" s="89" t="str">
        <f>IF($L281="","",VLOOKUP($L281,Ref!$D:$J,7,0))</f>
        <v/>
      </c>
      <c r="N281" s="90">
        <f>SUMIF(Ref!$D:$D,'подбор радиатора TESI'!$L:$L,Ref!$E:$E)</f>
        <v>0</v>
      </c>
      <c r="O281" s="86"/>
      <c r="P281" s="90">
        <f>SUMIF(Ref!$F:$F,'подбор радиатора TESI'!$O:$O,Ref!$G:$G)</f>
        <v>0</v>
      </c>
      <c r="Q281" s="88"/>
      <c r="R281" s="90">
        <f>SUMIF(pricelist!$W:$W,'подбор радиатора TESI'!$AA:$AA,pricelist!$K:$K)*$J281</f>
        <v>0</v>
      </c>
      <c r="S281" s="90">
        <f ca="1">SUMIF(pricelist!$W:$W,$AA:$AA,INDIRECT($S$12&amp;$S$14))*$J281</f>
        <v>0</v>
      </c>
      <c r="T281" s="92">
        <f t="shared" si="32"/>
        <v>0</v>
      </c>
      <c r="U281" s="86"/>
      <c r="V281" s="90">
        <f>SUMIF(Ref!$H:$H,'подбор радиатора TESI'!$U:$U,Ref!$I:$I)</f>
        <v>0</v>
      </c>
      <c r="W281" s="90">
        <f>(($N281*SUMIF(pricelist!$W:$W,'подбор радиатора TESI'!$AA:$AA,pricelist!$S:$S)*$J281)+$P281+IF($U281="радиусный",$V281*$J281,$V281)+IF($J281&gt;$AC281,31*1.13,0))*(1-$H$4/100)</f>
        <v>0</v>
      </c>
      <c r="X281" s="93"/>
      <c r="Y281" s="94"/>
      <c r="Z281" s="91"/>
      <c r="AA281" s="95" t="str">
        <f t="shared" si="30"/>
        <v>/</v>
      </c>
      <c r="AB281" s="95" t="str">
        <f t="shared" si="30"/>
        <v>/</v>
      </c>
      <c r="AC281" s="95">
        <f>SUMIF(Ref!$R:$R,'подбор радиатора TESI'!$AB:$AB,Ref!$Q:$Q)</f>
        <v>0</v>
      </c>
      <c r="AD281" s="95">
        <f t="shared" si="36"/>
        <v>1</v>
      </c>
      <c r="AE281" s="96"/>
      <c r="AF281" s="97"/>
    </row>
    <row r="282" spans="1:32" s="85" customFormat="1" ht="16.5">
      <c r="A282" s="82" t="str">
        <f t="shared" si="33"/>
        <v/>
      </c>
      <c r="B282" s="83" t="str">
        <f>IF($Z282="",IF($G282="","","RR"&amp;LEFT($G282,1)&amp;$H282&amp;IF($J282&lt;=9,"0"&amp;$J282,$J282)&amp;$L282&amp;"A4"&amp;LEFT($O282,2)&amp;"N"),VLOOKUP($Z282,Ref!$AE:$AG,3,0)&amp;$L282)</f>
        <v/>
      </c>
      <c r="C282" s="83" t="str">
        <f t="shared" si="34"/>
        <v/>
      </c>
      <c r="D282" s="82" t="str">
        <f t="shared" si="31"/>
        <v/>
      </c>
      <c r="E282" s="84" t="str">
        <f>IF($Z282="",IF($G282="","",$D282*$W282*$K$1),VLOOKUP($Z282,Ref!$AE:$AG,2,0)*$Q282*$K$1*(1-$H$4/100))</f>
        <v/>
      </c>
      <c r="G282" s="86"/>
      <c r="H282" s="86"/>
      <c r="I282" s="87">
        <f>SUMIF(pricelist!$W:$W,'подбор радиатора TESI'!$AA282,pricelist!$J:$J)</f>
        <v>0</v>
      </c>
      <c r="J282" s="88"/>
      <c r="K282" s="87">
        <f t="shared" si="35"/>
        <v>0</v>
      </c>
      <c r="L282" s="86"/>
      <c r="M282" s="89" t="str">
        <f>IF($L282="","",VLOOKUP($L282,Ref!$D:$J,7,0))</f>
        <v/>
      </c>
      <c r="N282" s="90">
        <f>SUMIF(Ref!$D:$D,'подбор радиатора TESI'!$L:$L,Ref!$E:$E)</f>
        <v>0</v>
      </c>
      <c r="O282" s="86"/>
      <c r="P282" s="90">
        <f>SUMIF(Ref!$F:$F,'подбор радиатора TESI'!$O:$O,Ref!$G:$G)</f>
        <v>0</v>
      </c>
      <c r="Q282" s="88"/>
      <c r="R282" s="90">
        <f>SUMIF(pricelist!$W:$W,'подбор радиатора TESI'!$AA:$AA,pricelist!$K:$K)*$J282</f>
        <v>0</v>
      </c>
      <c r="S282" s="90">
        <f ca="1">SUMIF(pricelist!$W:$W,$AA:$AA,INDIRECT($S$12&amp;$S$14))*$J282</f>
        <v>0</v>
      </c>
      <c r="T282" s="92">
        <f t="shared" si="32"/>
        <v>0</v>
      </c>
      <c r="U282" s="86"/>
      <c r="V282" s="90">
        <f>SUMIF(Ref!$H:$H,'подбор радиатора TESI'!$U:$U,Ref!$I:$I)</f>
        <v>0</v>
      </c>
      <c r="W282" s="90">
        <f>(($N282*SUMIF(pricelist!$W:$W,'подбор радиатора TESI'!$AA:$AA,pricelist!$S:$S)*$J282)+$P282+IF($U282="радиусный",$V282*$J282,$V282)+IF($J282&gt;$AC282,31*1.13,0))*(1-$H$4/100)</f>
        <v>0</v>
      </c>
      <c r="X282" s="93"/>
      <c r="Y282" s="94"/>
      <c r="Z282" s="91"/>
      <c r="AA282" s="95" t="str">
        <f t="shared" si="30"/>
        <v>/</v>
      </c>
      <c r="AB282" s="95" t="str">
        <f t="shared" si="30"/>
        <v>/</v>
      </c>
      <c r="AC282" s="95">
        <f>SUMIF(Ref!$R:$R,'подбор радиатора TESI'!$AB:$AB,Ref!$Q:$Q)</f>
        <v>0</v>
      </c>
      <c r="AD282" s="95">
        <f t="shared" si="36"/>
        <v>1</v>
      </c>
      <c r="AE282" s="96"/>
      <c r="AF282" s="97"/>
    </row>
    <row r="283" spans="1:32" s="85" customFormat="1" ht="16.5">
      <c r="A283" s="82" t="str">
        <f t="shared" si="33"/>
        <v/>
      </c>
      <c r="B283" s="83" t="str">
        <f>IF($Z283="",IF($G283="","","RR"&amp;LEFT($G283,1)&amp;$H283&amp;IF($J283&lt;=9,"0"&amp;$J283,$J283)&amp;$L283&amp;"A4"&amp;LEFT($O283,2)&amp;"N"),VLOOKUP($Z283,Ref!$AE:$AG,3,0)&amp;$L283)</f>
        <v/>
      </c>
      <c r="C283" s="83" t="str">
        <f t="shared" si="34"/>
        <v/>
      </c>
      <c r="D283" s="82" t="str">
        <f t="shared" si="31"/>
        <v/>
      </c>
      <c r="E283" s="84" t="str">
        <f>IF($Z283="",IF($G283="","",$D283*$W283*$K$1),VLOOKUP($Z283,Ref!$AE:$AG,2,0)*$Q283*$K$1*(1-$H$4/100))</f>
        <v/>
      </c>
      <c r="G283" s="86"/>
      <c r="H283" s="86"/>
      <c r="I283" s="87">
        <f>SUMIF(pricelist!$W:$W,'подбор радиатора TESI'!$AA283,pricelist!$J:$J)</f>
        <v>0</v>
      </c>
      <c r="J283" s="88"/>
      <c r="K283" s="87">
        <f t="shared" si="35"/>
        <v>0</v>
      </c>
      <c r="L283" s="86"/>
      <c r="M283" s="89" t="str">
        <f>IF($L283="","",VLOOKUP($L283,Ref!$D:$J,7,0))</f>
        <v/>
      </c>
      <c r="N283" s="90">
        <f>SUMIF(Ref!$D:$D,'подбор радиатора TESI'!$L:$L,Ref!$E:$E)</f>
        <v>0</v>
      </c>
      <c r="O283" s="86"/>
      <c r="P283" s="90">
        <f>SUMIF(Ref!$F:$F,'подбор радиатора TESI'!$O:$O,Ref!$G:$G)</f>
        <v>0</v>
      </c>
      <c r="Q283" s="88"/>
      <c r="R283" s="90">
        <f>SUMIF(pricelist!$W:$W,'подбор радиатора TESI'!$AA:$AA,pricelist!$K:$K)*$J283</f>
        <v>0</v>
      </c>
      <c r="S283" s="90">
        <f ca="1">SUMIF(pricelist!$W:$W,$AA:$AA,INDIRECT($S$12&amp;$S$14))*$J283</f>
        <v>0</v>
      </c>
      <c r="T283" s="92">
        <f t="shared" si="32"/>
        <v>0</v>
      </c>
      <c r="U283" s="86"/>
      <c r="V283" s="90">
        <f>SUMIF(Ref!$H:$H,'подбор радиатора TESI'!$U:$U,Ref!$I:$I)</f>
        <v>0</v>
      </c>
      <c r="W283" s="90">
        <f>(($N283*SUMIF(pricelist!$W:$W,'подбор радиатора TESI'!$AA:$AA,pricelist!$S:$S)*$J283)+$P283+IF($U283="радиусный",$V283*$J283,$V283)+IF($J283&gt;$AC283,31*1.13,0))*(1-$H$4/100)</f>
        <v>0</v>
      </c>
      <c r="X283" s="93"/>
      <c r="Y283" s="94"/>
      <c r="Z283" s="91"/>
      <c r="AA283" s="95" t="str">
        <f t="shared" si="30"/>
        <v>/</v>
      </c>
      <c r="AB283" s="95" t="str">
        <f t="shared" si="30"/>
        <v>/</v>
      </c>
      <c r="AC283" s="95">
        <f>SUMIF(Ref!$R:$R,'подбор радиатора TESI'!$AB:$AB,Ref!$Q:$Q)</f>
        <v>0</v>
      </c>
      <c r="AD283" s="95">
        <f t="shared" si="36"/>
        <v>1</v>
      </c>
      <c r="AE283" s="96"/>
      <c r="AF283" s="97"/>
    </row>
    <row r="284" spans="1:32" s="85" customFormat="1" ht="16.5">
      <c r="A284" s="82" t="str">
        <f t="shared" si="33"/>
        <v/>
      </c>
      <c r="B284" s="83" t="str">
        <f>IF($Z284="",IF($G284="","","RR"&amp;LEFT($G284,1)&amp;$H284&amp;IF($J284&lt;=9,"0"&amp;$J284,$J284)&amp;$L284&amp;"A4"&amp;LEFT($O284,2)&amp;"N"),VLOOKUP($Z284,Ref!$AE:$AG,3,0)&amp;$L284)</f>
        <v/>
      </c>
      <c r="C284" s="83" t="str">
        <f t="shared" si="34"/>
        <v/>
      </c>
      <c r="D284" s="82" t="str">
        <f t="shared" si="31"/>
        <v/>
      </c>
      <c r="E284" s="84" t="str">
        <f>IF($Z284="",IF($G284="","",$D284*$W284*$K$1),VLOOKUP($Z284,Ref!$AE:$AG,2,0)*$Q284*$K$1*(1-$H$4/100))</f>
        <v/>
      </c>
      <c r="G284" s="86"/>
      <c r="H284" s="86"/>
      <c r="I284" s="87">
        <f>SUMIF(pricelist!$W:$W,'подбор радиатора TESI'!$AA284,pricelist!$J:$J)</f>
        <v>0</v>
      </c>
      <c r="J284" s="88"/>
      <c r="K284" s="87">
        <f t="shared" si="35"/>
        <v>0</v>
      </c>
      <c r="L284" s="86"/>
      <c r="M284" s="89" t="str">
        <f>IF($L284="","",VLOOKUP($L284,Ref!$D:$J,7,0))</f>
        <v/>
      </c>
      <c r="N284" s="90">
        <f>SUMIF(Ref!$D:$D,'подбор радиатора TESI'!$L:$L,Ref!$E:$E)</f>
        <v>0</v>
      </c>
      <c r="O284" s="86"/>
      <c r="P284" s="90">
        <f>SUMIF(Ref!$F:$F,'подбор радиатора TESI'!$O:$O,Ref!$G:$G)</f>
        <v>0</v>
      </c>
      <c r="Q284" s="88"/>
      <c r="R284" s="90">
        <f>SUMIF(pricelist!$W:$W,'подбор радиатора TESI'!$AA:$AA,pricelist!$K:$K)*$J284</f>
        <v>0</v>
      </c>
      <c r="S284" s="90">
        <f ca="1">SUMIF(pricelist!$W:$W,$AA:$AA,INDIRECT($S$12&amp;$S$14))*$J284</f>
        <v>0</v>
      </c>
      <c r="T284" s="92">
        <f t="shared" si="32"/>
        <v>0</v>
      </c>
      <c r="U284" s="86"/>
      <c r="V284" s="90">
        <f>SUMIF(Ref!$H:$H,'подбор радиатора TESI'!$U:$U,Ref!$I:$I)</f>
        <v>0</v>
      </c>
      <c r="W284" s="90">
        <f>(($N284*SUMIF(pricelist!$W:$W,'подбор радиатора TESI'!$AA:$AA,pricelist!$S:$S)*$J284)+$P284+IF($U284="радиусный",$V284*$J284,$V284)+IF($J284&gt;$AC284,31*1.13,0))*(1-$H$4/100)</f>
        <v>0</v>
      </c>
      <c r="X284" s="93"/>
      <c r="Y284" s="94"/>
      <c r="Z284" s="91"/>
      <c r="AA284" s="95" t="str">
        <f t="shared" si="30"/>
        <v>/</v>
      </c>
      <c r="AB284" s="95" t="str">
        <f t="shared" si="30"/>
        <v>/</v>
      </c>
      <c r="AC284" s="95">
        <f>SUMIF(Ref!$R:$R,'подбор радиатора TESI'!$AB:$AB,Ref!$Q:$Q)</f>
        <v>0</v>
      </c>
      <c r="AD284" s="95">
        <f t="shared" si="36"/>
        <v>1</v>
      </c>
      <c r="AE284" s="96"/>
      <c r="AF284" s="97"/>
    </row>
    <row r="285" spans="1:32" s="85" customFormat="1" ht="16.5">
      <c r="A285" s="82" t="str">
        <f t="shared" si="33"/>
        <v/>
      </c>
      <c r="B285" s="83" t="str">
        <f>IF($Z285="",IF($G285="","","RR"&amp;LEFT($G285,1)&amp;$H285&amp;IF($J285&lt;=9,"0"&amp;$J285,$J285)&amp;$L285&amp;"A4"&amp;LEFT($O285,2)&amp;"N"),VLOOKUP($Z285,Ref!$AE:$AG,3,0)&amp;$L285)</f>
        <v/>
      </c>
      <c r="C285" s="83" t="str">
        <f t="shared" si="34"/>
        <v/>
      </c>
      <c r="D285" s="82" t="str">
        <f t="shared" si="31"/>
        <v/>
      </c>
      <c r="E285" s="84" t="str">
        <f>IF($Z285="",IF($G285="","",$D285*$W285*$K$1),VLOOKUP($Z285,Ref!$AE:$AG,2,0)*$Q285*$K$1*(1-$H$4/100))</f>
        <v/>
      </c>
      <c r="G285" s="86"/>
      <c r="H285" s="86"/>
      <c r="I285" s="87">
        <f>SUMIF(pricelist!$W:$W,'подбор радиатора TESI'!$AA285,pricelist!$J:$J)</f>
        <v>0</v>
      </c>
      <c r="J285" s="88"/>
      <c r="K285" s="87">
        <f t="shared" si="35"/>
        <v>0</v>
      </c>
      <c r="L285" s="86"/>
      <c r="M285" s="89" t="str">
        <f>IF($L285="","",VLOOKUP($L285,Ref!$D:$J,7,0))</f>
        <v/>
      </c>
      <c r="N285" s="90">
        <f>SUMIF(Ref!$D:$D,'подбор радиатора TESI'!$L:$L,Ref!$E:$E)</f>
        <v>0</v>
      </c>
      <c r="O285" s="86"/>
      <c r="P285" s="90">
        <f>SUMIF(Ref!$F:$F,'подбор радиатора TESI'!$O:$O,Ref!$G:$G)</f>
        <v>0</v>
      </c>
      <c r="Q285" s="88"/>
      <c r="R285" s="90">
        <f>SUMIF(pricelist!$W:$W,'подбор радиатора TESI'!$AA:$AA,pricelist!$K:$K)*$J285</f>
        <v>0</v>
      </c>
      <c r="S285" s="90">
        <f ca="1">SUMIF(pricelist!$W:$W,$AA:$AA,INDIRECT($S$12&amp;$S$14))*$J285</f>
        <v>0</v>
      </c>
      <c r="T285" s="92">
        <f t="shared" si="32"/>
        <v>0</v>
      </c>
      <c r="U285" s="86"/>
      <c r="V285" s="90">
        <f>SUMIF(Ref!$H:$H,'подбор радиатора TESI'!$U:$U,Ref!$I:$I)</f>
        <v>0</v>
      </c>
      <c r="W285" s="90">
        <f>(($N285*SUMIF(pricelist!$W:$W,'подбор радиатора TESI'!$AA:$AA,pricelist!$S:$S)*$J285)+$P285+IF($U285="радиусный",$V285*$J285,$V285)+IF($J285&gt;$AC285,31*1.13,0))*(1-$H$4/100)</f>
        <v>0</v>
      </c>
      <c r="X285" s="93"/>
      <c r="Y285" s="94"/>
      <c r="Z285" s="91"/>
      <c r="AA285" s="95" t="str">
        <f t="shared" si="30"/>
        <v>/</v>
      </c>
      <c r="AB285" s="95" t="str">
        <f t="shared" si="30"/>
        <v>/</v>
      </c>
      <c r="AC285" s="95">
        <f>SUMIF(Ref!$R:$R,'подбор радиатора TESI'!$AB:$AB,Ref!$Q:$Q)</f>
        <v>0</v>
      </c>
      <c r="AD285" s="95">
        <f t="shared" si="36"/>
        <v>1</v>
      </c>
      <c r="AE285" s="96"/>
      <c r="AF285" s="97"/>
    </row>
    <row r="286" spans="1:32" s="85" customFormat="1" ht="16.5">
      <c r="A286" s="82" t="str">
        <f t="shared" si="33"/>
        <v/>
      </c>
      <c r="B286" s="83" t="str">
        <f>IF($Z286="",IF($G286="","","RR"&amp;LEFT($G286,1)&amp;$H286&amp;IF($J286&lt;=9,"0"&amp;$J286,$J286)&amp;$L286&amp;"A4"&amp;LEFT($O286,2)&amp;"N"),VLOOKUP($Z286,Ref!$AE:$AG,3,0)&amp;$L286)</f>
        <v/>
      </c>
      <c r="C286" s="83" t="str">
        <f t="shared" si="34"/>
        <v/>
      </c>
      <c r="D286" s="82" t="str">
        <f t="shared" si="31"/>
        <v/>
      </c>
      <c r="E286" s="84" t="str">
        <f>IF($Z286="",IF($G286="","",$D286*$W286*$K$1),VLOOKUP($Z286,Ref!$AE:$AG,2,0)*$Q286*$K$1*(1-$H$4/100))</f>
        <v/>
      </c>
      <c r="G286" s="86"/>
      <c r="H286" s="86"/>
      <c r="I286" s="87">
        <f>SUMIF(pricelist!$W:$W,'подбор радиатора TESI'!$AA286,pricelist!$J:$J)</f>
        <v>0</v>
      </c>
      <c r="J286" s="88"/>
      <c r="K286" s="87">
        <f t="shared" si="35"/>
        <v>0</v>
      </c>
      <c r="L286" s="86"/>
      <c r="M286" s="89" t="str">
        <f>IF($L286="","",VLOOKUP($L286,Ref!$D:$J,7,0))</f>
        <v/>
      </c>
      <c r="N286" s="90">
        <f>SUMIF(Ref!$D:$D,'подбор радиатора TESI'!$L:$L,Ref!$E:$E)</f>
        <v>0</v>
      </c>
      <c r="O286" s="86"/>
      <c r="P286" s="90">
        <f>SUMIF(Ref!$F:$F,'подбор радиатора TESI'!$O:$O,Ref!$G:$G)</f>
        <v>0</v>
      </c>
      <c r="Q286" s="88"/>
      <c r="R286" s="90">
        <f>SUMIF(pricelist!$W:$W,'подбор радиатора TESI'!$AA:$AA,pricelist!$K:$K)*$J286</f>
        <v>0</v>
      </c>
      <c r="S286" s="90">
        <f ca="1">SUMIF(pricelist!$W:$W,$AA:$AA,INDIRECT($S$12&amp;$S$14))*$J286</f>
        <v>0</v>
      </c>
      <c r="T286" s="92">
        <f t="shared" si="32"/>
        <v>0</v>
      </c>
      <c r="U286" s="86"/>
      <c r="V286" s="90">
        <f>SUMIF(Ref!$H:$H,'подбор радиатора TESI'!$U:$U,Ref!$I:$I)</f>
        <v>0</v>
      </c>
      <c r="W286" s="90">
        <f>(($N286*SUMIF(pricelist!$W:$W,'подбор радиатора TESI'!$AA:$AA,pricelist!$S:$S)*$J286)+$P286+IF($U286="радиусный",$V286*$J286,$V286)+IF($J286&gt;$AC286,31*1.13,0))*(1-$H$4/100)</f>
        <v>0</v>
      </c>
      <c r="X286" s="93"/>
      <c r="Y286" s="94"/>
      <c r="Z286" s="91"/>
      <c r="AA286" s="95" t="str">
        <f t="shared" si="30"/>
        <v>/</v>
      </c>
      <c r="AB286" s="95" t="str">
        <f t="shared" si="30"/>
        <v>/</v>
      </c>
      <c r="AC286" s="95">
        <f>SUMIF(Ref!$R:$R,'подбор радиатора TESI'!$AB:$AB,Ref!$Q:$Q)</f>
        <v>0</v>
      </c>
      <c r="AD286" s="95">
        <f t="shared" si="36"/>
        <v>1</v>
      </c>
      <c r="AE286" s="96"/>
      <c r="AF286" s="97"/>
    </row>
    <row r="287" spans="1:32" s="85" customFormat="1" ht="16.5">
      <c r="A287" s="82" t="str">
        <f t="shared" si="33"/>
        <v/>
      </c>
      <c r="B287" s="83" t="str">
        <f>IF($Z287="",IF($G287="","","RR"&amp;LEFT($G287,1)&amp;$H287&amp;IF($J287&lt;=9,"0"&amp;$J287,$J287)&amp;$L287&amp;"A4"&amp;LEFT($O287,2)&amp;"N"),VLOOKUP($Z287,Ref!$AE:$AG,3,0)&amp;$L287)</f>
        <v/>
      </c>
      <c r="C287" s="83" t="str">
        <f t="shared" si="34"/>
        <v/>
      </c>
      <c r="D287" s="82" t="str">
        <f t="shared" si="31"/>
        <v/>
      </c>
      <c r="E287" s="84" t="str">
        <f>IF($Z287="",IF($G287="","",$D287*$W287*$K$1),VLOOKUP($Z287,Ref!$AE:$AG,2,0)*$Q287*$K$1*(1-$H$4/100))</f>
        <v/>
      </c>
      <c r="G287" s="86"/>
      <c r="H287" s="86"/>
      <c r="I287" s="87">
        <f>SUMIF(pricelist!$W:$W,'подбор радиатора TESI'!$AA287,pricelist!$J:$J)</f>
        <v>0</v>
      </c>
      <c r="J287" s="88"/>
      <c r="K287" s="87">
        <f t="shared" si="35"/>
        <v>0</v>
      </c>
      <c r="L287" s="86"/>
      <c r="M287" s="89" t="str">
        <f>IF($L287="","",VLOOKUP($L287,Ref!$D:$J,7,0))</f>
        <v/>
      </c>
      <c r="N287" s="90">
        <f>SUMIF(Ref!$D:$D,'подбор радиатора TESI'!$L:$L,Ref!$E:$E)</f>
        <v>0</v>
      </c>
      <c r="O287" s="86"/>
      <c r="P287" s="90">
        <f>SUMIF(Ref!$F:$F,'подбор радиатора TESI'!$O:$O,Ref!$G:$G)</f>
        <v>0</v>
      </c>
      <c r="Q287" s="88"/>
      <c r="R287" s="90">
        <f>SUMIF(pricelist!$W:$W,'подбор радиатора TESI'!$AA:$AA,pricelist!$K:$K)*$J287</f>
        <v>0</v>
      </c>
      <c r="S287" s="90">
        <f ca="1">SUMIF(pricelist!$W:$W,$AA:$AA,INDIRECT($S$12&amp;$S$14))*$J287</f>
        <v>0</v>
      </c>
      <c r="T287" s="92">
        <f t="shared" si="32"/>
        <v>0</v>
      </c>
      <c r="U287" s="86"/>
      <c r="V287" s="90">
        <f>SUMIF(Ref!$H:$H,'подбор радиатора TESI'!$U:$U,Ref!$I:$I)</f>
        <v>0</v>
      </c>
      <c r="W287" s="90">
        <f>(($N287*SUMIF(pricelist!$W:$W,'подбор радиатора TESI'!$AA:$AA,pricelist!$S:$S)*$J287)+$P287+IF($U287="радиусный",$V287*$J287,$V287)+IF($J287&gt;$AC287,31*1.13,0))*(1-$H$4/100)</f>
        <v>0</v>
      </c>
      <c r="X287" s="93"/>
      <c r="Y287" s="94"/>
      <c r="Z287" s="91"/>
      <c r="AA287" s="95" t="str">
        <f t="shared" si="30"/>
        <v>/</v>
      </c>
      <c r="AB287" s="95" t="str">
        <f t="shared" si="30"/>
        <v>/</v>
      </c>
      <c r="AC287" s="95">
        <f>SUMIF(Ref!$R:$R,'подбор радиатора TESI'!$AB:$AB,Ref!$Q:$Q)</f>
        <v>0</v>
      </c>
      <c r="AD287" s="95">
        <f t="shared" si="36"/>
        <v>1</v>
      </c>
      <c r="AE287" s="96"/>
      <c r="AF287" s="97"/>
    </row>
    <row r="288" spans="1:32" s="85" customFormat="1" ht="16.5">
      <c r="A288" s="82" t="str">
        <f t="shared" si="33"/>
        <v/>
      </c>
      <c r="B288" s="83" t="str">
        <f>IF($Z288="",IF($G288="","","RR"&amp;LEFT($G288,1)&amp;$H288&amp;IF($J288&lt;=9,"0"&amp;$J288,$J288)&amp;$L288&amp;"A4"&amp;LEFT($O288,2)&amp;"N"),VLOOKUP($Z288,Ref!$AE:$AG,3,0)&amp;$L288)</f>
        <v/>
      </c>
      <c r="C288" s="83" t="str">
        <f t="shared" si="34"/>
        <v/>
      </c>
      <c r="D288" s="82" t="str">
        <f t="shared" si="31"/>
        <v/>
      </c>
      <c r="E288" s="84" t="str">
        <f>IF($Z288="",IF($G288="","",$D288*$W288*$K$1),VLOOKUP($Z288,Ref!$AE:$AG,2,0)*$Q288*$K$1*(1-$H$4/100))</f>
        <v/>
      </c>
      <c r="G288" s="86"/>
      <c r="H288" s="86"/>
      <c r="I288" s="87">
        <f>SUMIF(pricelist!$W:$W,'подбор радиатора TESI'!$AA288,pricelist!$J:$J)</f>
        <v>0</v>
      </c>
      <c r="J288" s="88"/>
      <c r="K288" s="87">
        <f t="shared" si="35"/>
        <v>0</v>
      </c>
      <c r="L288" s="86"/>
      <c r="M288" s="89" t="str">
        <f>IF($L288="","",VLOOKUP($L288,Ref!$D:$J,7,0))</f>
        <v/>
      </c>
      <c r="N288" s="90">
        <f>SUMIF(Ref!$D:$D,'подбор радиатора TESI'!$L:$L,Ref!$E:$E)</f>
        <v>0</v>
      </c>
      <c r="O288" s="86"/>
      <c r="P288" s="90">
        <f>SUMIF(Ref!$F:$F,'подбор радиатора TESI'!$O:$O,Ref!$G:$G)</f>
        <v>0</v>
      </c>
      <c r="Q288" s="88"/>
      <c r="R288" s="90">
        <f>SUMIF(pricelist!$W:$W,'подбор радиатора TESI'!$AA:$AA,pricelist!$K:$K)*$J288</f>
        <v>0</v>
      </c>
      <c r="S288" s="90">
        <f ca="1">SUMIF(pricelist!$W:$W,$AA:$AA,INDIRECT($S$12&amp;$S$14))*$J288</f>
        <v>0</v>
      </c>
      <c r="T288" s="92">
        <f t="shared" si="32"/>
        <v>0</v>
      </c>
      <c r="U288" s="86"/>
      <c r="V288" s="90">
        <f>SUMIF(Ref!$H:$H,'подбор радиатора TESI'!$U:$U,Ref!$I:$I)</f>
        <v>0</v>
      </c>
      <c r="W288" s="90">
        <f>(($N288*SUMIF(pricelist!$W:$W,'подбор радиатора TESI'!$AA:$AA,pricelist!$S:$S)*$J288)+$P288+IF($U288="радиусный",$V288*$J288,$V288)+IF($J288&gt;$AC288,31*1.13,0))*(1-$H$4/100)</f>
        <v>0</v>
      </c>
      <c r="X288" s="93"/>
      <c r="Y288" s="94"/>
      <c r="Z288" s="91"/>
      <c r="AA288" s="95" t="str">
        <f t="shared" si="30"/>
        <v>/</v>
      </c>
      <c r="AB288" s="95" t="str">
        <f t="shared" si="30"/>
        <v>/</v>
      </c>
      <c r="AC288" s="95">
        <f>SUMIF(Ref!$R:$R,'подбор радиатора TESI'!$AB:$AB,Ref!$Q:$Q)</f>
        <v>0</v>
      </c>
      <c r="AD288" s="95">
        <f t="shared" si="36"/>
        <v>1</v>
      </c>
      <c r="AE288" s="96"/>
      <c r="AF288" s="97"/>
    </row>
    <row r="289" spans="1:32" s="85" customFormat="1" ht="16.5">
      <c r="A289" s="82" t="str">
        <f t="shared" si="33"/>
        <v/>
      </c>
      <c r="B289" s="83" t="str">
        <f>IF($Z289="",IF($G289="","","RR"&amp;LEFT($G289,1)&amp;$H289&amp;IF($J289&lt;=9,"0"&amp;$J289,$J289)&amp;$L289&amp;"A4"&amp;LEFT($O289,2)&amp;"N"),VLOOKUP($Z289,Ref!$AE:$AG,3,0)&amp;$L289)</f>
        <v/>
      </c>
      <c r="C289" s="83" t="str">
        <f t="shared" si="34"/>
        <v/>
      </c>
      <c r="D289" s="82" t="str">
        <f t="shared" si="31"/>
        <v/>
      </c>
      <c r="E289" s="84" t="str">
        <f>IF($Z289="",IF($G289="","",$D289*$W289*$K$1),VLOOKUP($Z289,Ref!$AE:$AG,2,0)*$Q289*$K$1*(1-$H$4/100))</f>
        <v/>
      </c>
      <c r="G289" s="86"/>
      <c r="H289" s="86"/>
      <c r="I289" s="87">
        <f>SUMIF(pricelist!$W:$W,'подбор радиатора TESI'!$AA289,pricelist!$J:$J)</f>
        <v>0</v>
      </c>
      <c r="J289" s="88"/>
      <c r="K289" s="87">
        <f t="shared" si="35"/>
        <v>0</v>
      </c>
      <c r="L289" s="86"/>
      <c r="M289" s="89" t="str">
        <f>IF($L289="","",VLOOKUP($L289,Ref!$D:$J,7,0))</f>
        <v/>
      </c>
      <c r="N289" s="90">
        <f>SUMIF(Ref!$D:$D,'подбор радиатора TESI'!$L:$L,Ref!$E:$E)</f>
        <v>0</v>
      </c>
      <c r="O289" s="86"/>
      <c r="P289" s="90">
        <f>SUMIF(Ref!$F:$F,'подбор радиатора TESI'!$O:$O,Ref!$G:$G)</f>
        <v>0</v>
      </c>
      <c r="Q289" s="88"/>
      <c r="R289" s="90">
        <f>SUMIF(pricelist!$W:$W,'подбор радиатора TESI'!$AA:$AA,pricelist!$K:$K)*$J289</f>
        <v>0</v>
      </c>
      <c r="S289" s="90">
        <f ca="1">SUMIF(pricelist!$W:$W,$AA:$AA,INDIRECT($S$12&amp;$S$14))*$J289</f>
        <v>0</v>
      </c>
      <c r="T289" s="92">
        <f t="shared" si="32"/>
        <v>0</v>
      </c>
      <c r="U289" s="86"/>
      <c r="V289" s="90">
        <f>SUMIF(Ref!$H:$H,'подбор радиатора TESI'!$U:$U,Ref!$I:$I)</f>
        <v>0</v>
      </c>
      <c r="W289" s="90">
        <f>(($N289*SUMIF(pricelist!$W:$W,'подбор радиатора TESI'!$AA:$AA,pricelist!$S:$S)*$J289)+$P289+IF($U289="радиусный",$V289*$J289,$V289)+IF($J289&gt;$AC289,31*1.13,0))*(1-$H$4/100)</f>
        <v>0</v>
      </c>
      <c r="X289" s="93"/>
      <c r="Y289" s="94"/>
      <c r="Z289" s="91"/>
      <c r="AA289" s="95" t="str">
        <f t="shared" si="30"/>
        <v>/</v>
      </c>
      <c r="AB289" s="95" t="str">
        <f t="shared" si="30"/>
        <v>/</v>
      </c>
      <c r="AC289" s="95">
        <f>SUMIF(Ref!$R:$R,'подбор радиатора TESI'!$AB:$AB,Ref!$Q:$Q)</f>
        <v>0</v>
      </c>
      <c r="AD289" s="95">
        <f t="shared" si="36"/>
        <v>1</v>
      </c>
      <c r="AE289" s="96"/>
      <c r="AF289" s="97"/>
    </row>
    <row r="290" spans="1:32" s="85" customFormat="1" ht="16.5">
      <c r="A290" s="82" t="str">
        <f t="shared" si="33"/>
        <v/>
      </c>
      <c r="B290" s="83" t="str">
        <f>IF($Z290="",IF($G290="","","RR"&amp;LEFT($G290,1)&amp;$H290&amp;IF($J290&lt;=9,"0"&amp;$J290,$J290)&amp;$L290&amp;"A4"&amp;LEFT($O290,2)&amp;"N"),VLOOKUP($Z290,Ref!$AE:$AG,3,0)&amp;$L290)</f>
        <v/>
      </c>
      <c r="C290" s="83" t="str">
        <f t="shared" si="34"/>
        <v/>
      </c>
      <c r="D290" s="82" t="str">
        <f t="shared" si="31"/>
        <v/>
      </c>
      <c r="E290" s="84" t="str">
        <f>IF($Z290="",IF($G290="","",$D290*$W290*$K$1),VLOOKUP($Z290,Ref!$AE:$AG,2,0)*$Q290*$K$1*(1-$H$4/100))</f>
        <v/>
      </c>
      <c r="G290" s="86"/>
      <c r="H290" s="86"/>
      <c r="I290" s="87">
        <f>SUMIF(pricelist!$W:$W,'подбор радиатора TESI'!$AA290,pricelist!$J:$J)</f>
        <v>0</v>
      </c>
      <c r="J290" s="88"/>
      <c r="K290" s="87">
        <f t="shared" si="35"/>
        <v>0</v>
      </c>
      <c r="L290" s="86"/>
      <c r="M290" s="89" t="str">
        <f>IF($L290="","",VLOOKUP($L290,Ref!$D:$J,7,0))</f>
        <v/>
      </c>
      <c r="N290" s="90">
        <f>SUMIF(Ref!$D:$D,'подбор радиатора TESI'!$L:$L,Ref!$E:$E)</f>
        <v>0</v>
      </c>
      <c r="O290" s="86"/>
      <c r="P290" s="90">
        <f>SUMIF(Ref!$F:$F,'подбор радиатора TESI'!$O:$O,Ref!$G:$G)</f>
        <v>0</v>
      </c>
      <c r="Q290" s="88"/>
      <c r="R290" s="90">
        <f>SUMIF(pricelist!$W:$W,'подбор радиатора TESI'!$AA:$AA,pricelist!$K:$K)*$J290</f>
        <v>0</v>
      </c>
      <c r="S290" s="90">
        <f ca="1">SUMIF(pricelist!$W:$W,$AA:$AA,INDIRECT($S$12&amp;$S$14))*$J290</f>
        <v>0</v>
      </c>
      <c r="T290" s="92">
        <f t="shared" si="32"/>
        <v>0</v>
      </c>
      <c r="U290" s="86"/>
      <c r="V290" s="90">
        <f>SUMIF(Ref!$H:$H,'подбор радиатора TESI'!$U:$U,Ref!$I:$I)</f>
        <v>0</v>
      </c>
      <c r="W290" s="90">
        <f>(($N290*SUMIF(pricelist!$W:$W,'подбор радиатора TESI'!$AA:$AA,pricelist!$S:$S)*$J290)+$P290+IF($U290="радиусный",$V290*$J290,$V290)+IF($J290&gt;$AC290,31*1.13,0))*(1-$H$4/100)</f>
        <v>0</v>
      </c>
      <c r="X290" s="93"/>
      <c r="Y290" s="94"/>
      <c r="Z290" s="91"/>
      <c r="AA290" s="95" t="str">
        <f t="shared" si="30"/>
        <v>/</v>
      </c>
      <c r="AB290" s="95" t="str">
        <f t="shared" si="30"/>
        <v>/</v>
      </c>
      <c r="AC290" s="95">
        <f>SUMIF(Ref!$R:$R,'подбор радиатора TESI'!$AB:$AB,Ref!$Q:$Q)</f>
        <v>0</v>
      </c>
      <c r="AD290" s="95">
        <f t="shared" si="36"/>
        <v>1</v>
      </c>
      <c r="AE290" s="96"/>
      <c r="AF290" s="97"/>
    </row>
    <row r="291" spans="1:32" s="85" customFormat="1" ht="16.5">
      <c r="A291" s="82" t="str">
        <f t="shared" si="33"/>
        <v/>
      </c>
      <c r="B291" s="83" t="str">
        <f>IF($Z291="",IF($G291="","","RR"&amp;LEFT($G291,1)&amp;$H291&amp;IF($J291&lt;=9,"0"&amp;$J291,$J291)&amp;$L291&amp;"A4"&amp;LEFT($O291,2)&amp;"N"),VLOOKUP($Z291,Ref!$AE:$AG,3,0)&amp;$L291)</f>
        <v/>
      </c>
      <c r="C291" s="83" t="str">
        <f t="shared" si="34"/>
        <v/>
      </c>
      <c r="D291" s="82" t="str">
        <f t="shared" si="31"/>
        <v/>
      </c>
      <c r="E291" s="84" t="str">
        <f>IF($Z291="",IF($G291="","",$D291*$W291*$K$1),VLOOKUP($Z291,Ref!$AE:$AG,2,0)*$Q291*$K$1*(1-$H$4/100))</f>
        <v/>
      </c>
      <c r="G291" s="86"/>
      <c r="H291" s="86"/>
      <c r="I291" s="87">
        <f>SUMIF(pricelist!$W:$W,'подбор радиатора TESI'!$AA291,pricelist!$J:$J)</f>
        <v>0</v>
      </c>
      <c r="J291" s="88"/>
      <c r="K291" s="87">
        <f t="shared" si="35"/>
        <v>0</v>
      </c>
      <c r="L291" s="86"/>
      <c r="M291" s="89" t="str">
        <f>IF($L291="","",VLOOKUP($L291,Ref!$D:$J,7,0))</f>
        <v/>
      </c>
      <c r="N291" s="90">
        <f>SUMIF(Ref!$D:$D,'подбор радиатора TESI'!$L:$L,Ref!$E:$E)</f>
        <v>0</v>
      </c>
      <c r="O291" s="86"/>
      <c r="P291" s="90">
        <f>SUMIF(Ref!$F:$F,'подбор радиатора TESI'!$O:$O,Ref!$G:$G)</f>
        <v>0</v>
      </c>
      <c r="Q291" s="88"/>
      <c r="R291" s="90">
        <f>SUMIF(pricelist!$W:$W,'подбор радиатора TESI'!$AA:$AA,pricelist!$K:$K)*$J291</f>
        <v>0</v>
      </c>
      <c r="S291" s="90">
        <f ca="1">SUMIF(pricelist!$W:$W,$AA:$AA,INDIRECT($S$12&amp;$S$14))*$J291</f>
        <v>0</v>
      </c>
      <c r="T291" s="92">
        <f t="shared" si="32"/>
        <v>0</v>
      </c>
      <c r="U291" s="86"/>
      <c r="V291" s="90">
        <f>SUMIF(Ref!$H:$H,'подбор радиатора TESI'!$U:$U,Ref!$I:$I)</f>
        <v>0</v>
      </c>
      <c r="W291" s="90">
        <f>(($N291*SUMIF(pricelist!$W:$W,'подбор радиатора TESI'!$AA:$AA,pricelist!$S:$S)*$J291)+$P291+IF($U291="радиусный",$V291*$J291,$V291)+IF($J291&gt;$AC291,31*1.13,0))*(1-$H$4/100)</f>
        <v>0</v>
      </c>
      <c r="X291" s="93"/>
      <c r="Y291" s="94"/>
      <c r="Z291" s="91"/>
      <c r="AA291" s="95" t="str">
        <f t="shared" si="30"/>
        <v>/</v>
      </c>
      <c r="AB291" s="95" t="str">
        <f t="shared" si="30"/>
        <v>/</v>
      </c>
      <c r="AC291" s="95">
        <f>SUMIF(Ref!$R:$R,'подбор радиатора TESI'!$AB:$AB,Ref!$Q:$Q)</f>
        <v>0</v>
      </c>
      <c r="AD291" s="95">
        <f t="shared" si="36"/>
        <v>1</v>
      </c>
      <c r="AE291" s="96"/>
      <c r="AF291" s="97"/>
    </row>
    <row r="292" spans="1:32" s="85" customFormat="1" ht="16.5">
      <c r="A292" s="82" t="str">
        <f t="shared" si="33"/>
        <v/>
      </c>
      <c r="B292" s="83" t="str">
        <f>IF($Z292="",IF($G292="","","RR"&amp;LEFT($G292,1)&amp;$H292&amp;IF($J292&lt;=9,"0"&amp;$J292,$J292)&amp;$L292&amp;"A4"&amp;LEFT($O292,2)&amp;"N"),VLOOKUP($Z292,Ref!$AE:$AG,3,0)&amp;$L292)</f>
        <v/>
      </c>
      <c r="C292" s="83" t="str">
        <f t="shared" si="34"/>
        <v/>
      </c>
      <c r="D292" s="82" t="str">
        <f t="shared" si="31"/>
        <v/>
      </c>
      <c r="E292" s="84" t="str">
        <f>IF($Z292="",IF($G292="","",$D292*$W292*$K$1),VLOOKUP($Z292,Ref!$AE:$AG,2,0)*$Q292*$K$1*(1-$H$4/100))</f>
        <v/>
      </c>
      <c r="G292" s="86"/>
      <c r="H292" s="86"/>
      <c r="I292" s="87">
        <f>SUMIF(pricelist!$W:$W,'подбор радиатора TESI'!$AA292,pricelist!$J:$J)</f>
        <v>0</v>
      </c>
      <c r="J292" s="88"/>
      <c r="K292" s="87">
        <f t="shared" si="35"/>
        <v>0</v>
      </c>
      <c r="L292" s="86"/>
      <c r="M292" s="89" t="str">
        <f>IF($L292="","",VLOOKUP($L292,Ref!$D:$J,7,0))</f>
        <v/>
      </c>
      <c r="N292" s="90">
        <f>SUMIF(Ref!$D:$D,'подбор радиатора TESI'!$L:$L,Ref!$E:$E)</f>
        <v>0</v>
      </c>
      <c r="O292" s="86"/>
      <c r="P292" s="90">
        <f>SUMIF(Ref!$F:$F,'подбор радиатора TESI'!$O:$O,Ref!$G:$G)</f>
        <v>0</v>
      </c>
      <c r="Q292" s="88"/>
      <c r="R292" s="90">
        <f>SUMIF(pricelist!$W:$W,'подбор радиатора TESI'!$AA:$AA,pricelist!$K:$K)*$J292</f>
        <v>0</v>
      </c>
      <c r="S292" s="90">
        <f ca="1">SUMIF(pricelist!$W:$W,$AA:$AA,INDIRECT($S$12&amp;$S$14))*$J292</f>
        <v>0</v>
      </c>
      <c r="T292" s="92">
        <f t="shared" si="32"/>
        <v>0</v>
      </c>
      <c r="U292" s="86"/>
      <c r="V292" s="90">
        <f>SUMIF(Ref!$H:$H,'подбор радиатора TESI'!$U:$U,Ref!$I:$I)</f>
        <v>0</v>
      </c>
      <c r="W292" s="90">
        <f>(($N292*SUMIF(pricelist!$W:$W,'подбор радиатора TESI'!$AA:$AA,pricelist!$S:$S)*$J292)+$P292+IF($U292="радиусный",$V292*$J292,$V292)+IF($J292&gt;$AC292,31*1.13,0))*(1-$H$4/100)</f>
        <v>0</v>
      </c>
      <c r="X292" s="93"/>
      <c r="Y292" s="94"/>
      <c r="Z292" s="91"/>
      <c r="AA292" s="95" t="str">
        <f t="shared" si="30"/>
        <v>/</v>
      </c>
      <c r="AB292" s="95" t="str">
        <f t="shared" si="30"/>
        <v>/</v>
      </c>
      <c r="AC292" s="95">
        <f>SUMIF(Ref!$R:$R,'подбор радиатора TESI'!$AB:$AB,Ref!$Q:$Q)</f>
        <v>0</v>
      </c>
      <c r="AD292" s="95">
        <f t="shared" si="36"/>
        <v>1</v>
      </c>
      <c r="AE292" s="96"/>
      <c r="AF292" s="97"/>
    </row>
    <row r="293" spans="1:32" s="85" customFormat="1" ht="16.5">
      <c r="A293" s="82" t="str">
        <f t="shared" si="33"/>
        <v/>
      </c>
      <c r="B293" s="83" t="str">
        <f>IF($Z293="",IF($G293="","","RR"&amp;LEFT($G293,1)&amp;$H293&amp;IF($J293&lt;=9,"0"&amp;$J293,$J293)&amp;$L293&amp;"A4"&amp;LEFT($O293,2)&amp;"N"),VLOOKUP($Z293,Ref!$AE:$AG,3,0)&amp;$L293)</f>
        <v/>
      </c>
      <c r="C293" s="83" t="str">
        <f t="shared" si="34"/>
        <v/>
      </c>
      <c r="D293" s="82" t="str">
        <f t="shared" si="31"/>
        <v/>
      </c>
      <c r="E293" s="84" t="str">
        <f>IF($Z293="",IF($G293="","",$D293*$W293*$K$1),VLOOKUP($Z293,Ref!$AE:$AG,2,0)*$Q293*$K$1*(1-$H$4/100))</f>
        <v/>
      </c>
      <c r="G293" s="86"/>
      <c r="H293" s="86"/>
      <c r="I293" s="87">
        <f>SUMIF(pricelist!$W:$W,'подбор радиатора TESI'!$AA293,pricelist!$J:$J)</f>
        <v>0</v>
      </c>
      <c r="J293" s="88"/>
      <c r="K293" s="87">
        <f t="shared" si="35"/>
        <v>0</v>
      </c>
      <c r="L293" s="86"/>
      <c r="M293" s="89" t="str">
        <f>IF($L293="","",VLOOKUP($L293,Ref!$D:$J,7,0))</f>
        <v/>
      </c>
      <c r="N293" s="90">
        <f>SUMIF(Ref!$D:$D,'подбор радиатора TESI'!$L:$L,Ref!$E:$E)</f>
        <v>0</v>
      </c>
      <c r="O293" s="86"/>
      <c r="P293" s="90">
        <f>SUMIF(Ref!$F:$F,'подбор радиатора TESI'!$O:$O,Ref!$G:$G)</f>
        <v>0</v>
      </c>
      <c r="Q293" s="88"/>
      <c r="R293" s="90">
        <f>SUMIF(pricelist!$W:$W,'подбор радиатора TESI'!$AA:$AA,pricelist!$K:$K)*$J293</f>
        <v>0</v>
      </c>
      <c r="S293" s="90">
        <f ca="1">SUMIF(pricelist!$W:$W,$AA:$AA,INDIRECT($S$12&amp;$S$14))*$J293</f>
        <v>0</v>
      </c>
      <c r="T293" s="92">
        <f t="shared" si="32"/>
        <v>0</v>
      </c>
      <c r="U293" s="86"/>
      <c r="V293" s="90">
        <f>SUMIF(Ref!$H:$H,'подбор радиатора TESI'!$U:$U,Ref!$I:$I)</f>
        <v>0</v>
      </c>
      <c r="W293" s="90">
        <f>(($N293*SUMIF(pricelist!$W:$W,'подбор радиатора TESI'!$AA:$AA,pricelist!$S:$S)*$J293)+$P293+IF($U293="радиусный",$V293*$J293,$V293)+IF($J293&gt;$AC293,31*1.13,0))*(1-$H$4/100)</f>
        <v>0</v>
      </c>
      <c r="X293" s="93"/>
      <c r="Y293" s="94"/>
      <c r="Z293" s="91"/>
      <c r="AA293" s="95" t="str">
        <f t="shared" si="30"/>
        <v>/</v>
      </c>
      <c r="AB293" s="95" t="str">
        <f t="shared" si="30"/>
        <v>/</v>
      </c>
      <c r="AC293" s="95">
        <f>SUMIF(Ref!$R:$R,'подбор радиатора TESI'!$AB:$AB,Ref!$Q:$Q)</f>
        <v>0</v>
      </c>
      <c r="AD293" s="95">
        <f t="shared" si="36"/>
        <v>1</v>
      </c>
      <c r="AE293" s="96"/>
      <c r="AF293" s="97"/>
    </row>
    <row r="294" spans="1:32" s="85" customFormat="1" ht="16.5">
      <c r="A294" s="82" t="str">
        <f t="shared" si="33"/>
        <v/>
      </c>
      <c r="B294" s="83" t="str">
        <f>IF($Z294="",IF($G294="","","RR"&amp;LEFT($G294,1)&amp;$H294&amp;IF($J294&lt;=9,"0"&amp;$J294,$J294)&amp;$L294&amp;"A4"&amp;LEFT($O294,2)&amp;"N"),VLOOKUP($Z294,Ref!$AE:$AG,3,0)&amp;$L294)</f>
        <v/>
      </c>
      <c r="C294" s="83" t="str">
        <f t="shared" si="34"/>
        <v/>
      </c>
      <c r="D294" s="82" t="str">
        <f t="shared" si="31"/>
        <v/>
      </c>
      <c r="E294" s="84" t="str">
        <f>IF($Z294="",IF($G294="","",$D294*$W294*$K$1),VLOOKUP($Z294,Ref!$AE:$AG,2,0)*$Q294*$K$1*(1-$H$4/100))</f>
        <v/>
      </c>
      <c r="G294" s="86"/>
      <c r="H294" s="86"/>
      <c r="I294" s="87">
        <f>SUMIF(pricelist!$W:$W,'подбор радиатора TESI'!$AA294,pricelist!$J:$J)</f>
        <v>0</v>
      </c>
      <c r="J294" s="88"/>
      <c r="K294" s="87">
        <f t="shared" si="35"/>
        <v>0</v>
      </c>
      <c r="L294" s="86"/>
      <c r="M294" s="89" t="str">
        <f>IF($L294="","",VLOOKUP($L294,Ref!$D:$J,7,0))</f>
        <v/>
      </c>
      <c r="N294" s="90">
        <f>SUMIF(Ref!$D:$D,'подбор радиатора TESI'!$L:$L,Ref!$E:$E)</f>
        <v>0</v>
      </c>
      <c r="O294" s="86"/>
      <c r="P294" s="90">
        <f>SUMIF(Ref!$F:$F,'подбор радиатора TESI'!$O:$O,Ref!$G:$G)</f>
        <v>0</v>
      </c>
      <c r="Q294" s="88"/>
      <c r="R294" s="90">
        <f>SUMIF(pricelist!$W:$W,'подбор радиатора TESI'!$AA:$AA,pricelist!$K:$K)*$J294</f>
        <v>0</v>
      </c>
      <c r="S294" s="90">
        <f ca="1">SUMIF(pricelist!$W:$W,$AA:$AA,INDIRECT($S$12&amp;$S$14))*$J294</f>
        <v>0</v>
      </c>
      <c r="T294" s="92">
        <f t="shared" si="32"/>
        <v>0</v>
      </c>
      <c r="U294" s="86"/>
      <c r="V294" s="90">
        <f>SUMIF(Ref!$H:$H,'подбор радиатора TESI'!$U:$U,Ref!$I:$I)</f>
        <v>0</v>
      </c>
      <c r="W294" s="90">
        <f>(($N294*SUMIF(pricelist!$W:$W,'подбор радиатора TESI'!$AA:$AA,pricelist!$S:$S)*$J294)+$P294+IF($U294="радиусный",$V294*$J294,$V294)+IF($J294&gt;$AC294,31*1.13,0))*(1-$H$4/100)</f>
        <v>0</v>
      </c>
      <c r="X294" s="93"/>
      <c r="Y294" s="94"/>
      <c r="Z294" s="91"/>
      <c r="AA294" s="95" t="str">
        <f t="shared" si="30"/>
        <v>/</v>
      </c>
      <c r="AB294" s="95" t="str">
        <f t="shared" si="30"/>
        <v>/</v>
      </c>
      <c r="AC294" s="95">
        <f>SUMIF(Ref!$R:$R,'подбор радиатора TESI'!$AB:$AB,Ref!$Q:$Q)</f>
        <v>0</v>
      </c>
      <c r="AD294" s="95">
        <f t="shared" si="36"/>
        <v>1</v>
      </c>
      <c r="AE294" s="96"/>
      <c r="AF294" s="97"/>
    </row>
    <row r="295" spans="1:32" s="85" customFormat="1" ht="16.5">
      <c r="A295" s="82" t="str">
        <f t="shared" si="33"/>
        <v/>
      </c>
      <c r="B295" s="83" t="str">
        <f>IF($Z295="",IF($G295="","","RR"&amp;LEFT($G295,1)&amp;$H295&amp;IF($J295&lt;=9,"0"&amp;$J295,$J295)&amp;$L295&amp;"A4"&amp;LEFT($O295,2)&amp;"N"),VLOOKUP($Z295,Ref!$AE:$AG,3,0)&amp;$L295)</f>
        <v/>
      </c>
      <c r="C295" s="83" t="str">
        <f t="shared" si="34"/>
        <v/>
      </c>
      <c r="D295" s="82" t="str">
        <f t="shared" si="31"/>
        <v/>
      </c>
      <c r="E295" s="84" t="str">
        <f>IF($Z295="",IF($G295="","",$D295*$W295*$K$1),VLOOKUP($Z295,Ref!$AE:$AG,2,0)*$Q295*$K$1*(1-$H$4/100))</f>
        <v/>
      </c>
      <c r="G295" s="86"/>
      <c r="H295" s="86"/>
      <c r="I295" s="87">
        <f>SUMIF(pricelist!$W:$W,'подбор радиатора TESI'!$AA295,pricelist!$J:$J)</f>
        <v>0</v>
      </c>
      <c r="J295" s="88"/>
      <c r="K295" s="87">
        <f t="shared" si="35"/>
        <v>0</v>
      </c>
      <c r="L295" s="86"/>
      <c r="M295" s="89" t="str">
        <f>IF($L295="","",VLOOKUP($L295,Ref!$D:$J,7,0))</f>
        <v/>
      </c>
      <c r="N295" s="90">
        <f>SUMIF(Ref!$D:$D,'подбор радиатора TESI'!$L:$L,Ref!$E:$E)</f>
        <v>0</v>
      </c>
      <c r="O295" s="86"/>
      <c r="P295" s="90">
        <f>SUMIF(Ref!$F:$F,'подбор радиатора TESI'!$O:$O,Ref!$G:$G)</f>
        <v>0</v>
      </c>
      <c r="Q295" s="88"/>
      <c r="R295" s="90">
        <f>SUMIF(pricelist!$W:$W,'подбор радиатора TESI'!$AA:$AA,pricelist!$K:$K)*$J295</f>
        <v>0</v>
      </c>
      <c r="S295" s="90">
        <f ca="1">SUMIF(pricelist!$W:$W,$AA:$AA,INDIRECT($S$12&amp;$S$14))*$J295</f>
        <v>0</v>
      </c>
      <c r="T295" s="92">
        <f t="shared" si="32"/>
        <v>0</v>
      </c>
      <c r="U295" s="86"/>
      <c r="V295" s="90">
        <f>SUMIF(Ref!$H:$H,'подбор радиатора TESI'!$U:$U,Ref!$I:$I)</f>
        <v>0</v>
      </c>
      <c r="W295" s="90">
        <f>(($N295*SUMIF(pricelist!$W:$W,'подбор радиатора TESI'!$AA:$AA,pricelist!$S:$S)*$J295)+$P295+IF($U295="радиусный",$V295*$J295,$V295)+IF($J295&gt;$AC295,31*1.13,0))*(1-$H$4/100)</f>
        <v>0</v>
      </c>
      <c r="X295" s="93"/>
      <c r="Y295" s="94"/>
      <c r="Z295" s="91"/>
      <c r="AA295" s="95" t="str">
        <f t="shared" si="30"/>
        <v>/</v>
      </c>
      <c r="AB295" s="95" t="str">
        <f t="shared" si="30"/>
        <v>/</v>
      </c>
      <c r="AC295" s="95">
        <f>SUMIF(Ref!$R:$R,'подбор радиатора TESI'!$AB:$AB,Ref!$Q:$Q)</f>
        <v>0</v>
      </c>
      <c r="AD295" s="95">
        <f t="shared" si="36"/>
        <v>1</v>
      </c>
      <c r="AE295" s="96"/>
      <c r="AF295" s="97"/>
    </row>
    <row r="296" spans="1:32" s="85" customFormat="1" ht="16.5">
      <c r="A296" s="82" t="str">
        <f t="shared" si="33"/>
        <v/>
      </c>
      <c r="B296" s="83" t="str">
        <f>IF($Z296="",IF($G296="","","RR"&amp;LEFT($G296,1)&amp;$H296&amp;IF($J296&lt;=9,"0"&amp;$J296,$J296)&amp;$L296&amp;"A4"&amp;LEFT($O296,2)&amp;"N"),VLOOKUP($Z296,Ref!$AE:$AG,3,0)&amp;$L296)</f>
        <v/>
      </c>
      <c r="C296" s="83" t="str">
        <f t="shared" si="34"/>
        <v/>
      </c>
      <c r="D296" s="82" t="str">
        <f t="shared" si="31"/>
        <v/>
      </c>
      <c r="E296" s="84" t="str">
        <f>IF($Z296="",IF($G296="","",$D296*$W296*$K$1),VLOOKUP($Z296,Ref!$AE:$AG,2,0)*$Q296*$K$1*(1-$H$4/100))</f>
        <v/>
      </c>
      <c r="G296" s="86"/>
      <c r="H296" s="86"/>
      <c r="I296" s="87">
        <f>SUMIF(pricelist!$W:$W,'подбор радиатора TESI'!$AA296,pricelist!$J:$J)</f>
        <v>0</v>
      </c>
      <c r="J296" s="88"/>
      <c r="K296" s="87">
        <f t="shared" si="35"/>
        <v>0</v>
      </c>
      <c r="L296" s="86"/>
      <c r="M296" s="89" t="str">
        <f>IF($L296="","",VLOOKUP($L296,Ref!$D:$J,7,0))</f>
        <v/>
      </c>
      <c r="N296" s="90">
        <f>SUMIF(Ref!$D:$D,'подбор радиатора TESI'!$L:$L,Ref!$E:$E)</f>
        <v>0</v>
      </c>
      <c r="O296" s="86"/>
      <c r="P296" s="90">
        <f>SUMIF(Ref!$F:$F,'подбор радиатора TESI'!$O:$O,Ref!$G:$G)</f>
        <v>0</v>
      </c>
      <c r="Q296" s="88"/>
      <c r="R296" s="90">
        <f>SUMIF(pricelist!$W:$W,'подбор радиатора TESI'!$AA:$AA,pricelist!$K:$K)*$J296</f>
        <v>0</v>
      </c>
      <c r="S296" s="90">
        <f ca="1">SUMIF(pricelist!$W:$W,$AA:$AA,INDIRECT($S$12&amp;$S$14))*$J296</f>
        <v>0</v>
      </c>
      <c r="T296" s="92">
        <f t="shared" si="32"/>
        <v>0</v>
      </c>
      <c r="U296" s="86"/>
      <c r="V296" s="90">
        <f>SUMIF(Ref!$H:$H,'подбор радиатора TESI'!$U:$U,Ref!$I:$I)</f>
        <v>0</v>
      </c>
      <c r="W296" s="90">
        <f>(($N296*SUMIF(pricelist!$W:$W,'подбор радиатора TESI'!$AA:$AA,pricelist!$S:$S)*$J296)+$P296+IF($U296="радиусный",$V296*$J296,$V296)+IF($J296&gt;$AC296,31*1.13,0))*(1-$H$4/100)</f>
        <v>0</v>
      </c>
      <c r="X296" s="93"/>
      <c r="Y296" s="94"/>
      <c r="Z296" s="91"/>
      <c r="AA296" s="95" t="str">
        <f t="shared" si="30"/>
        <v>/</v>
      </c>
      <c r="AB296" s="95" t="str">
        <f t="shared" si="30"/>
        <v>/</v>
      </c>
      <c r="AC296" s="95">
        <f>SUMIF(Ref!$R:$R,'подбор радиатора TESI'!$AB:$AB,Ref!$Q:$Q)</f>
        <v>0</v>
      </c>
      <c r="AD296" s="95">
        <f t="shared" si="36"/>
        <v>1</v>
      </c>
      <c r="AE296" s="96"/>
      <c r="AF296" s="97"/>
    </row>
    <row r="297" spans="1:32" s="85" customFormat="1" ht="16.5">
      <c r="A297" s="82" t="str">
        <f t="shared" si="33"/>
        <v/>
      </c>
      <c r="B297" s="83" t="str">
        <f>IF($Z297="",IF($G297="","","RR"&amp;LEFT($G297,1)&amp;$H297&amp;IF($J297&lt;=9,"0"&amp;$J297,$J297)&amp;$L297&amp;"A4"&amp;LEFT($O297,2)&amp;"N"),VLOOKUP($Z297,Ref!$AE:$AG,3,0)&amp;$L297)</f>
        <v/>
      </c>
      <c r="C297" s="83" t="str">
        <f t="shared" si="34"/>
        <v/>
      </c>
      <c r="D297" s="82" t="str">
        <f t="shared" si="31"/>
        <v/>
      </c>
      <c r="E297" s="84" t="str">
        <f>IF($Z297="",IF($G297="","",$D297*$W297*$K$1),VLOOKUP($Z297,Ref!$AE:$AG,2,0)*$Q297*$K$1*(1-$H$4/100))</f>
        <v/>
      </c>
      <c r="G297" s="86"/>
      <c r="H297" s="86"/>
      <c r="I297" s="87">
        <f>SUMIF(pricelist!$W:$W,'подбор радиатора TESI'!$AA297,pricelist!$J:$J)</f>
        <v>0</v>
      </c>
      <c r="J297" s="88"/>
      <c r="K297" s="87">
        <f t="shared" si="35"/>
        <v>0</v>
      </c>
      <c r="L297" s="86"/>
      <c r="M297" s="89" t="str">
        <f>IF($L297="","",VLOOKUP($L297,Ref!$D:$J,7,0))</f>
        <v/>
      </c>
      <c r="N297" s="90">
        <f>SUMIF(Ref!$D:$D,'подбор радиатора TESI'!$L:$L,Ref!$E:$E)</f>
        <v>0</v>
      </c>
      <c r="O297" s="86"/>
      <c r="P297" s="90">
        <f>SUMIF(Ref!$F:$F,'подбор радиатора TESI'!$O:$O,Ref!$G:$G)</f>
        <v>0</v>
      </c>
      <c r="Q297" s="88"/>
      <c r="R297" s="90">
        <f>SUMIF(pricelist!$W:$W,'подбор радиатора TESI'!$AA:$AA,pricelist!$K:$K)*$J297</f>
        <v>0</v>
      </c>
      <c r="S297" s="90">
        <f ca="1">SUMIF(pricelist!$W:$W,$AA:$AA,INDIRECT($S$12&amp;$S$14))*$J297</f>
        <v>0</v>
      </c>
      <c r="T297" s="92">
        <f t="shared" si="32"/>
        <v>0</v>
      </c>
      <c r="U297" s="86"/>
      <c r="V297" s="90">
        <f>SUMIF(Ref!$H:$H,'подбор радиатора TESI'!$U:$U,Ref!$I:$I)</f>
        <v>0</v>
      </c>
      <c r="W297" s="90">
        <f>(($N297*SUMIF(pricelist!$W:$W,'подбор радиатора TESI'!$AA:$AA,pricelist!$S:$S)*$J297)+$P297+IF($U297="радиусный",$V297*$J297,$V297)+IF($J297&gt;$AC297,31*1.13,0))*(1-$H$4/100)</f>
        <v>0</v>
      </c>
      <c r="X297" s="93"/>
      <c r="Y297" s="94"/>
      <c r="Z297" s="91"/>
      <c r="AA297" s="95" t="str">
        <f t="shared" si="30"/>
        <v>/</v>
      </c>
      <c r="AB297" s="95" t="str">
        <f t="shared" si="30"/>
        <v>/</v>
      </c>
      <c r="AC297" s="95">
        <f>SUMIF(Ref!$R:$R,'подбор радиатора TESI'!$AB:$AB,Ref!$Q:$Q)</f>
        <v>0</v>
      </c>
      <c r="AD297" s="95">
        <f t="shared" si="36"/>
        <v>1</v>
      </c>
      <c r="AE297" s="96"/>
      <c r="AF297" s="97"/>
    </row>
    <row r="298" spans="1:32" s="85" customFormat="1" ht="16.5">
      <c r="A298" s="82" t="str">
        <f t="shared" si="33"/>
        <v/>
      </c>
      <c r="B298" s="83" t="str">
        <f>IF($Z298="",IF($G298="","","RR"&amp;LEFT($G298,1)&amp;$H298&amp;IF($J298&lt;=9,"0"&amp;$J298,$J298)&amp;$L298&amp;"A4"&amp;LEFT($O298,2)&amp;"N"),VLOOKUP($Z298,Ref!$AE:$AG,3,0)&amp;$L298)</f>
        <v/>
      </c>
      <c r="C298" s="83" t="str">
        <f t="shared" si="34"/>
        <v/>
      </c>
      <c r="D298" s="82" t="str">
        <f t="shared" si="31"/>
        <v/>
      </c>
      <c r="E298" s="84" t="str">
        <f>IF($Z298="",IF($G298="","",$D298*$W298*$K$1),VLOOKUP($Z298,Ref!$AE:$AG,2,0)*$Q298*$K$1*(1-$H$4/100))</f>
        <v/>
      </c>
      <c r="G298" s="86"/>
      <c r="H298" s="86"/>
      <c r="I298" s="87">
        <f>SUMIF(pricelist!$W:$W,'подбор радиатора TESI'!$AA298,pricelist!$J:$J)</f>
        <v>0</v>
      </c>
      <c r="J298" s="88"/>
      <c r="K298" s="87">
        <f t="shared" si="35"/>
        <v>0</v>
      </c>
      <c r="L298" s="86"/>
      <c r="M298" s="89" t="str">
        <f>IF($L298="","",VLOOKUP($L298,Ref!$D:$J,7,0))</f>
        <v/>
      </c>
      <c r="N298" s="90">
        <f>SUMIF(Ref!$D:$D,'подбор радиатора TESI'!$L:$L,Ref!$E:$E)</f>
        <v>0</v>
      </c>
      <c r="O298" s="86"/>
      <c r="P298" s="90">
        <f>SUMIF(Ref!$F:$F,'подбор радиатора TESI'!$O:$O,Ref!$G:$G)</f>
        <v>0</v>
      </c>
      <c r="Q298" s="88"/>
      <c r="R298" s="90">
        <f>SUMIF(pricelist!$W:$W,'подбор радиатора TESI'!$AA:$AA,pricelist!$K:$K)*$J298</f>
        <v>0</v>
      </c>
      <c r="S298" s="90">
        <f ca="1">SUMIF(pricelist!$W:$W,$AA:$AA,INDIRECT($S$12&amp;$S$14))*$J298</f>
        <v>0</v>
      </c>
      <c r="T298" s="92">
        <f t="shared" si="32"/>
        <v>0</v>
      </c>
      <c r="U298" s="86"/>
      <c r="V298" s="90">
        <f>SUMIF(Ref!$H:$H,'подбор радиатора TESI'!$U:$U,Ref!$I:$I)</f>
        <v>0</v>
      </c>
      <c r="W298" s="90">
        <f>(($N298*SUMIF(pricelist!$W:$W,'подбор радиатора TESI'!$AA:$AA,pricelist!$S:$S)*$J298)+$P298+IF($U298="радиусный",$V298*$J298,$V298)+IF($J298&gt;$AC298,31*1.13,0))*(1-$H$4/100)</f>
        <v>0</v>
      </c>
      <c r="X298" s="93"/>
      <c r="Y298" s="94"/>
      <c r="Z298" s="91"/>
      <c r="AA298" s="95" t="str">
        <f t="shared" si="30"/>
        <v>/</v>
      </c>
      <c r="AB298" s="95" t="str">
        <f t="shared" si="30"/>
        <v>/</v>
      </c>
      <c r="AC298" s="95">
        <f>SUMIF(Ref!$R:$R,'подбор радиатора TESI'!$AB:$AB,Ref!$Q:$Q)</f>
        <v>0</v>
      </c>
      <c r="AD298" s="95">
        <f t="shared" si="36"/>
        <v>1</v>
      </c>
      <c r="AE298" s="96"/>
      <c r="AF298" s="97"/>
    </row>
    <row r="299" spans="1:32" s="85" customFormat="1" ht="16.5">
      <c r="A299" s="82" t="str">
        <f t="shared" si="33"/>
        <v/>
      </c>
      <c r="B299" s="83" t="str">
        <f>IF($Z299="",IF($G299="","","RR"&amp;LEFT($G299,1)&amp;$H299&amp;IF($J299&lt;=9,"0"&amp;$J299,$J299)&amp;$L299&amp;"A4"&amp;LEFT($O299,2)&amp;"N"),VLOOKUP($Z299,Ref!$AE:$AG,3,0)&amp;$L299)</f>
        <v/>
      </c>
      <c r="C299" s="83" t="str">
        <f t="shared" si="34"/>
        <v/>
      </c>
      <c r="D299" s="82" t="str">
        <f t="shared" si="31"/>
        <v/>
      </c>
      <c r="E299" s="84" t="str">
        <f>IF($Z299="",IF($G299="","",$D299*$W299*$K$1),VLOOKUP($Z299,Ref!$AE:$AG,2,0)*$Q299*$K$1*(1-$H$4/100))</f>
        <v/>
      </c>
      <c r="G299" s="86"/>
      <c r="H299" s="86"/>
      <c r="I299" s="87">
        <f>SUMIF(pricelist!$W:$W,'подбор радиатора TESI'!$AA299,pricelist!$J:$J)</f>
        <v>0</v>
      </c>
      <c r="J299" s="88"/>
      <c r="K299" s="87">
        <f t="shared" si="35"/>
        <v>0</v>
      </c>
      <c r="L299" s="86"/>
      <c r="M299" s="89" t="str">
        <f>IF($L299="","",VLOOKUP($L299,Ref!$D:$J,7,0))</f>
        <v/>
      </c>
      <c r="N299" s="90">
        <f>SUMIF(Ref!$D:$D,'подбор радиатора TESI'!$L:$L,Ref!$E:$E)</f>
        <v>0</v>
      </c>
      <c r="O299" s="86"/>
      <c r="P299" s="90">
        <f>SUMIF(Ref!$F:$F,'подбор радиатора TESI'!$O:$O,Ref!$G:$G)</f>
        <v>0</v>
      </c>
      <c r="Q299" s="88"/>
      <c r="R299" s="90">
        <f>SUMIF(pricelist!$W:$W,'подбор радиатора TESI'!$AA:$AA,pricelist!$K:$K)*$J299</f>
        <v>0</v>
      </c>
      <c r="S299" s="90">
        <f ca="1">SUMIF(pricelist!$W:$W,$AA:$AA,INDIRECT($S$12&amp;$S$14))*$J299</f>
        <v>0</v>
      </c>
      <c r="T299" s="92">
        <f t="shared" si="32"/>
        <v>0</v>
      </c>
      <c r="U299" s="86"/>
      <c r="V299" s="90">
        <f>SUMIF(Ref!$H:$H,'подбор радиатора TESI'!$U:$U,Ref!$I:$I)</f>
        <v>0</v>
      </c>
      <c r="W299" s="90">
        <f>(($N299*SUMIF(pricelist!$W:$W,'подбор радиатора TESI'!$AA:$AA,pricelist!$S:$S)*$J299)+$P299+IF($U299="радиусный",$V299*$J299,$V299)+IF($J299&gt;$AC299,31*1.13,0))*(1-$H$4/100)</f>
        <v>0</v>
      </c>
      <c r="X299" s="93"/>
      <c r="Y299" s="94"/>
      <c r="Z299" s="91"/>
      <c r="AA299" s="95" t="str">
        <f t="shared" si="30"/>
        <v>/</v>
      </c>
      <c r="AB299" s="95" t="str">
        <f t="shared" si="30"/>
        <v>/</v>
      </c>
      <c r="AC299" s="95">
        <f>SUMIF(Ref!$R:$R,'подбор радиатора TESI'!$AB:$AB,Ref!$Q:$Q)</f>
        <v>0</v>
      </c>
      <c r="AD299" s="95">
        <f t="shared" si="36"/>
        <v>1</v>
      </c>
      <c r="AE299" s="96"/>
      <c r="AF299" s="97"/>
    </row>
    <row r="300" spans="1:32" s="85" customFormat="1" ht="16.5">
      <c r="A300" s="82" t="str">
        <f t="shared" si="33"/>
        <v/>
      </c>
      <c r="B300" s="83" t="str">
        <f>IF($Z300="",IF($G300="","","RR"&amp;LEFT($G300,1)&amp;$H300&amp;IF($J300&lt;=9,"0"&amp;$J300,$J300)&amp;$L300&amp;"A4"&amp;LEFT($O300,2)&amp;"N"),VLOOKUP($Z300,Ref!$AE:$AG,3,0)&amp;$L300)</f>
        <v/>
      </c>
      <c r="C300" s="83" t="str">
        <f t="shared" si="34"/>
        <v/>
      </c>
      <c r="D300" s="82" t="str">
        <f t="shared" si="31"/>
        <v/>
      </c>
      <c r="E300" s="84" t="str">
        <f>IF($Z300="",IF($G300="","",$D300*$W300*$K$1),VLOOKUP($Z300,Ref!$AE:$AG,2,0)*$Q300*$K$1*(1-$H$4/100))</f>
        <v/>
      </c>
      <c r="G300" s="86"/>
      <c r="H300" s="86"/>
      <c r="I300" s="87">
        <f>SUMIF(pricelist!$W:$W,'подбор радиатора TESI'!$AA300,pricelist!$J:$J)</f>
        <v>0</v>
      </c>
      <c r="J300" s="88"/>
      <c r="K300" s="87">
        <f t="shared" si="35"/>
        <v>0</v>
      </c>
      <c r="L300" s="86"/>
      <c r="M300" s="89" t="str">
        <f>IF($L300="","",VLOOKUP($L300,Ref!$D:$J,7,0))</f>
        <v/>
      </c>
      <c r="N300" s="90">
        <f>SUMIF(Ref!$D:$D,'подбор радиатора TESI'!$L:$L,Ref!$E:$E)</f>
        <v>0</v>
      </c>
      <c r="O300" s="86"/>
      <c r="P300" s="90">
        <f>SUMIF(Ref!$F:$F,'подбор радиатора TESI'!$O:$O,Ref!$G:$G)</f>
        <v>0</v>
      </c>
      <c r="Q300" s="88"/>
      <c r="R300" s="90">
        <f>SUMIF(pricelist!$W:$W,'подбор радиатора TESI'!$AA:$AA,pricelist!$K:$K)*$J300</f>
        <v>0</v>
      </c>
      <c r="S300" s="90">
        <f ca="1">SUMIF(pricelist!$W:$W,$AA:$AA,INDIRECT($S$12&amp;$S$14))*$J300</f>
        <v>0</v>
      </c>
      <c r="T300" s="92">
        <f t="shared" si="32"/>
        <v>0</v>
      </c>
      <c r="U300" s="86"/>
      <c r="V300" s="90">
        <f>SUMIF(Ref!$H:$H,'подбор радиатора TESI'!$U:$U,Ref!$I:$I)</f>
        <v>0</v>
      </c>
      <c r="W300" s="90">
        <f>(($N300*SUMIF(pricelist!$W:$W,'подбор радиатора TESI'!$AA:$AA,pricelist!$S:$S)*$J300)+$P300+IF($U300="радиусный",$V300*$J300,$V300)+IF($J300&gt;$AC300,31*1.13,0))*(1-$H$4/100)</f>
        <v>0</v>
      </c>
      <c r="X300" s="93"/>
      <c r="Y300" s="94"/>
      <c r="Z300" s="91"/>
      <c r="AA300" s="95" t="str">
        <f t="shared" si="30"/>
        <v>/</v>
      </c>
      <c r="AB300" s="95" t="str">
        <f t="shared" si="30"/>
        <v>/</v>
      </c>
      <c r="AC300" s="95">
        <f>SUMIF(Ref!$R:$R,'подбор радиатора TESI'!$AB:$AB,Ref!$Q:$Q)</f>
        <v>0</v>
      </c>
      <c r="AD300" s="95">
        <f t="shared" si="36"/>
        <v>1</v>
      </c>
      <c r="AE300" s="96"/>
      <c r="AF300" s="97"/>
    </row>
  </sheetData>
  <sheetProtection sheet="1" objects="1" scenarios="1"/>
  <protectedRanges>
    <protectedRange sqref="H18:H300 L18:L300" name="Диапазон12"/>
    <protectedRange sqref="G18:G300" name="Диапазон11"/>
    <protectedRange sqref="Z18:Z300" name="Range11"/>
    <protectedRange sqref="U18:U300" name="Range10"/>
    <protectedRange sqref="S17" name="Range9"/>
    <protectedRange sqref="Q18:Q300" name="Range8"/>
    <protectedRange sqref="O18:O300" name="Range7"/>
    <protectedRange sqref="J18:J300" name="Range5"/>
    <protectedRange sqref="H4" name="Range3"/>
    <protectedRange sqref="G2:L3" name="Range2"/>
    <protectedRange sqref="K1 H1" name="Range1"/>
  </protectedRanges>
  <mergeCells count="2">
    <mergeCell ref="G2:L2"/>
    <mergeCell ref="G3:L3"/>
  </mergeCells>
  <phoneticPr fontId="1" type="noConversion"/>
  <conditionalFormatting sqref="Z18:Z300">
    <cfRule type="expression" dxfId="2166" priority="3471" stopIfTrue="1">
      <formula>$W18&gt;0</formula>
    </cfRule>
  </conditionalFormatting>
  <conditionalFormatting sqref="G18">
    <cfRule type="expression" dxfId="2165" priority="1219">
      <formula>$AA18="5/0300"</formula>
    </cfRule>
    <cfRule type="expression" dxfId="2164" priority="3463">
      <formula>$AA18="6/0300"</formula>
    </cfRule>
    <cfRule type="expression" dxfId="2163" priority="3465">
      <formula>$AA18="4/1000"</formula>
    </cfRule>
    <cfRule type="expression" dxfId="2162" priority="3466">
      <formula>$AA18="4/0300"</formula>
    </cfRule>
    <cfRule type="expression" dxfId="2161" priority="3467">
      <formula>$AA18="3/0200"</formula>
    </cfRule>
    <cfRule type="expression" dxfId="2160" priority="3468">
      <formula>$AA18="2/0200"</formula>
    </cfRule>
  </conditionalFormatting>
  <conditionalFormatting sqref="H18">
    <cfRule type="expression" dxfId="2159" priority="3451">
      <formula>$AA18="6/0300"</formula>
    </cfRule>
    <cfRule type="expression" dxfId="2158" priority="3452">
      <formula>$AA18="5/0300"</formula>
    </cfRule>
    <cfRule type="expression" dxfId="2157" priority="3453">
      <formula>$AA18="4/1000"</formula>
    </cfRule>
    <cfRule type="expression" dxfId="2156" priority="3454">
      <formula>$AA18="4/0300"</formula>
    </cfRule>
    <cfRule type="expression" dxfId="2155" priority="3455">
      <formula>$AA18="3/0200"</formula>
    </cfRule>
    <cfRule type="expression" dxfId="2154" priority="3456">
      <formula>$AA18="2/0200"</formula>
    </cfRule>
  </conditionalFormatting>
  <conditionalFormatting sqref="H22">
    <cfRule type="expression" dxfId="2153" priority="2270">
      <formula>$AA22="6/0300"</formula>
    </cfRule>
    <cfRule type="expression" dxfId="2152" priority="2271">
      <formula>$AA22="5/0300"</formula>
    </cfRule>
    <cfRule type="expression" dxfId="2151" priority="2272">
      <formula>$AA22="4/1000"</formula>
    </cfRule>
    <cfRule type="expression" dxfId="2150" priority="2273">
      <formula>$AA22="4/0300"</formula>
    </cfRule>
    <cfRule type="expression" dxfId="2149" priority="2274">
      <formula>$AA22="3/0200"</formula>
    </cfRule>
    <cfRule type="expression" dxfId="2148" priority="2275">
      <formula>$AA22="2/0200"</formula>
    </cfRule>
  </conditionalFormatting>
  <conditionalFormatting sqref="H23">
    <cfRule type="expression" dxfId="2147" priority="2264">
      <formula>$AA23="6/0300"</formula>
    </cfRule>
    <cfRule type="expression" dxfId="2146" priority="2265">
      <formula>$AA23="5/0300"</formula>
    </cfRule>
    <cfRule type="expression" dxfId="2145" priority="2266">
      <formula>$AA23="4/1000"</formula>
    </cfRule>
    <cfRule type="expression" dxfId="2144" priority="2267">
      <formula>$AA23="4/0300"</formula>
    </cfRule>
    <cfRule type="expression" dxfId="2143" priority="2268">
      <formula>$AA23="3/0200"</formula>
    </cfRule>
    <cfRule type="expression" dxfId="2142" priority="2269">
      <formula>$AA23="2/0200"</formula>
    </cfRule>
  </conditionalFormatting>
  <conditionalFormatting sqref="H24">
    <cfRule type="expression" dxfId="2141" priority="2258">
      <formula>$AA24="6/0300"</formula>
    </cfRule>
    <cfRule type="expression" dxfId="2140" priority="2259">
      <formula>$AA24="5/0300"</formula>
    </cfRule>
    <cfRule type="expression" dxfId="2139" priority="2260">
      <formula>$AA24="4/1000"</formula>
    </cfRule>
    <cfRule type="expression" dxfId="2138" priority="2261">
      <formula>$AA24="4/0300"</formula>
    </cfRule>
    <cfRule type="expression" dxfId="2137" priority="2262">
      <formula>$AA24="3/0200"</formula>
    </cfRule>
    <cfRule type="expression" dxfId="2136" priority="2263">
      <formula>$AA24="2/0200"</formula>
    </cfRule>
  </conditionalFormatting>
  <conditionalFormatting sqref="H25">
    <cfRule type="expression" dxfId="2135" priority="2252">
      <formula>$AA25="6/0300"</formula>
    </cfRule>
    <cfRule type="expression" dxfId="2134" priority="2253">
      <formula>$AA25="5/0300"</formula>
    </cfRule>
    <cfRule type="expression" dxfId="2133" priority="2254">
      <formula>$AA25="4/1000"</formula>
    </cfRule>
    <cfRule type="expression" dxfId="2132" priority="2255">
      <formula>$AA25="4/0300"</formula>
    </cfRule>
    <cfRule type="expression" dxfId="2131" priority="2256">
      <formula>$AA25="3/0200"</formula>
    </cfRule>
    <cfRule type="expression" dxfId="2130" priority="2257">
      <formula>$AA25="2/0200"</formula>
    </cfRule>
  </conditionalFormatting>
  <conditionalFormatting sqref="H26">
    <cfRule type="expression" dxfId="2129" priority="2246">
      <formula>$AA26="6/0300"</formula>
    </cfRule>
    <cfRule type="expression" dxfId="2128" priority="2247">
      <formula>$AA26="5/0300"</formula>
    </cfRule>
    <cfRule type="expression" dxfId="2127" priority="2248">
      <formula>$AA26="4/1000"</formula>
    </cfRule>
    <cfRule type="expression" dxfId="2126" priority="2249">
      <formula>$AA26="4/0300"</formula>
    </cfRule>
    <cfRule type="expression" dxfId="2125" priority="2250">
      <formula>$AA26="3/0200"</formula>
    </cfRule>
    <cfRule type="expression" dxfId="2124" priority="2251">
      <formula>$AA26="2/0200"</formula>
    </cfRule>
  </conditionalFormatting>
  <conditionalFormatting sqref="H27">
    <cfRule type="expression" dxfId="2123" priority="2240">
      <formula>$AA27="6/0300"</formula>
    </cfRule>
    <cfRule type="expression" dxfId="2122" priority="2241">
      <formula>$AA27="5/0300"</formula>
    </cfRule>
    <cfRule type="expression" dxfId="2121" priority="2242">
      <formula>$AA27="4/1000"</formula>
    </cfRule>
    <cfRule type="expression" dxfId="2120" priority="2243">
      <formula>$AA27="4/0300"</formula>
    </cfRule>
    <cfRule type="expression" dxfId="2119" priority="2244">
      <formula>$AA27="3/0200"</formula>
    </cfRule>
    <cfRule type="expression" dxfId="2118" priority="2245">
      <formula>$AA27="2/0200"</formula>
    </cfRule>
  </conditionalFormatting>
  <conditionalFormatting sqref="H28">
    <cfRule type="expression" dxfId="2117" priority="2234">
      <formula>$AA28="6/0300"</formula>
    </cfRule>
    <cfRule type="expression" dxfId="2116" priority="2235">
      <formula>$AA28="5/0300"</formula>
    </cfRule>
    <cfRule type="expression" dxfId="2115" priority="2236">
      <formula>$AA28="4/1000"</formula>
    </cfRule>
    <cfRule type="expression" dxfId="2114" priority="2237">
      <formula>$AA28="4/0300"</formula>
    </cfRule>
    <cfRule type="expression" dxfId="2113" priority="2238">
      <formula>$AA28="3/0200"</formula>
    </cfRule>
    <cfRule type="expression" dxfId="2112" priority="2239">
      <formula>$AA28="2/0200"</formula>
    </cfRule>
  </conditionalFormatting>
  <conditionalFormatting sqref="H29">
    <cfRule type="expression" dxfId="2111" priority="2228">
      <formula>$AA29="6/0300"</formula>
    </cfRule>
    <cfRule type="expression" dxfId="2110" priority="2229">
      <formula>$AA29="5/0300"</formula>
    </cfRule>
    <cfRule type="expression" dxfId="2109" priority="2230">
      <formula>$AA29="4/1000"</formula>
    </cfRule>
    <cfRule type="expression" dxfId="2108" priority="2231">
      <formula>$AA29="4/0300"</formula>
    </cfRule>
    <cfRule type="expression" dxfId="2107" priority="2232">
      <formula>$AA29="3/0200"</formula>
    </cfRule>
    <cfRule type="expression" dxfId="2106" priority="2233">
      <formula>$AA29="2/0200"</formula>
    </cfRule>
  </conditionalFormatting>
  <conditionalFormatting sqref="H30">
    <cfRule type="expression" dxfId="2105" priority="2222">
      <formula>$AA30="6/0300"</formula>
    </cfRule>
    <cfRule type="expression" dxfId="2104" priority="2223">
      <formula>$AA30="5/0300"</formula>
    </cfRule>
    <cfRule type="expression" dxfId="2103" priority="2224">
      <formula>$AA30="4/1000"</formula>
    </cfRule>
    <cfRule type="expression" dxfId="2102" priority="2225">
      <formula>$AA30="4/0300"</formula>
    </cfRule>
    <cfRule type="expression" dxfId="2101" priority="2226">
      <formula>$AA30="3/0200"</formula>
    </cfRule>
    <cfRule type="expression" dxfId="2100" priority="2227">
      <formula>$AA30="2/0200"</formula>
    </cfRule>
  </conditionalFormatting>
  <conditionalFormatting sqref="H31">
    <cfRule type="expression" dxfId="2099" priority="2216">
      <formula>$AA31="6/0300"</formula>
    </cfRule>
    <cfRule type="expression" dxfId="2098" priority="2217">
      <formula>$AA31="5/0300"</formula>
    </cfRule>
    <cfRule type="expression" dxfId="2097" priority="2218">
      <formula>$AA31="4/1000"</formula>
    </cfRule>
    <cfRule type="expression" dxfId="2096" priority="2219">
      <formula>$AA31="4/0300"</formula>
    </cfRule>
    <cfRule type="expression" dxfId="2095" priority="2220">
      <formula>$AA31="3/0200"</formula>
    </cfRule>
    <cfRule type="expression" dxfId="2094" priority="2221">
      <formula>$AA31="2/0200"</formula>
    </cfRule>
  </conditionalFormatting>
  <conditionalFormatting sqref="H32">
    <cfRule type="expression" dxfId="2093" priority="2210">
      <formula>$AA32="6/0300"</formula>
    </cfRule>
    <cfRule type="expression" dxfId="2092" priority="2211">
      <formula>$AA32="5/0300"</formula>
    </cfRule>
    <cfRule type="expression" dxfId="2091" priority="2212">
      <formula>$AA32="4/1000"</formula>
    </cfRule>
    <cfRule type="expression" dxfId="2090" priority="2213">
      <formula>$AA32="4/0300"</formula>
    </cfRule>
    <cfRule type="expression" dxfId="2089" priority="2214">
      <formula>$AA32="3/0200"</formula>
    </cfRule>
    <cfRule type="expression" dxfId="2088" priority="2215">
      <formula>$AA32="2/0200"</formula>
    </cfRule>
  </conditionalFormatting>
  <conditionalFormatting sqref="H33">
    <cfRule type="expression" dxfId="2087" priority="2204">
      <formula>$AA33="6/0300"</formula>
    </cfRule>
    <cfRule type="expression" dxfId="2086" priority="2205">
      <formula>$AA33="5/0300"</formula>
    </cfRule>
    <cfRule type="expression" dxfId="2085" priority="2206">
      <formula>$AA33="4/1000"</formula>
    </cfRule>
    <cfRule type="expression" dxfId="2084" priority="2207">
      <formula>$AA33="4/0300"</formula>
    </cfRule>
    <cfRule type="expression" dxfId="2083" priority="2208">
      <formula>$AA33="3/0200"</formula>
    </cfRule>
    <cfRule type="expression" dxfId="2082" priority="2209">
      <formula>$AA33="2/0200"</formula>
    </cfRule>
  </conditionalFormatting>
  <conditionalFormatting sqref="H34">
    <cfRule type="expression" dxfId="2081" priority="2198">
      <formula>$AA34="6/0300"</formula>
    </cfRule>
    <cfRule type="expression" dxfId="2080" priority="2199">
      <formula>$AA34="5/0300"</formula>
    </cfRule>
    <cfRule type="expression" dxfId="2079" priority="2200">
      <formula>$AA34="4/1000"</formula>
    </cfRule>
    <cfRule type="expression" dxfId="2078" priority="2201">
      <formula>$AA34="4/0300"</formula>
    </cfRule>
    <cfRule type="expression" dxfId="2077" priority="2202">
      <formula>$AA34="3/0200"</formula>
    </cfRule>
    <cfRule type="expression" dxfId="2076" priority="2203">
      <formula>$AA34="2/0200"</formula>
    </cfRule>
  </conditionalFormatting>
  <conditionalFormatting sqref="H35">
    <cfRule type="expression" dxfId="2075" priority="2192">
      <formula>$AA35="6/0300"</formula>
    </cfRule>
    <cfRule type="expression" dxfId="2074" priority="2193">
      <formula>$AA35="5/0300"</formula>
    </cfRule>
    <cfRule type="expression" dxfId="2073" priority="2194">
      <formula>$AA35="4/1000"</formula>
    </cfRule>
    <cfRule type="expression" dxfId="2072" priority="2195">
      <formula>$AA35="4/0300"</formula>
    </cfRule>
    <cfRule type="expression" dxfId="2071" priority="2196">
      <formula>$AA35="3/0200"</formula>
    </cfRule>
    <cfRule type="expression" dxfId="2070" priority="2197">
      <formula>$AA35="2/0200"</formula>
    </cfRule>
  </conditionalFormatting>
  <conditionalFormatting sqref="H36">
    <cfRule type="expression" dxfId="2069" priority="2186">
      <formula>$AA36="6/0300"</formula>
    </cfRule>
    <cfRule type="expression" dxfId="2068" priority="2187">
      <formula>$AA36="5/0300"</formula>
    </cfRule>
    <cfRule type="expression" dxfId="2067" priority="2188">
      <formula>$AA36="4/1000"</formula>
    </cfRule>
    <cfRule type="expression" dxfId="2066" priority="2189">
      <formula>$AA36="4/0300"</formula>
    </cfRule>
    <cfRule type="expression" dxfId="2065" priority="2190">
      <formula>$AA36="3/0200"</formula>
    </cfRule>
    <cfRule type="expression" dxfId="2064" priority="2191">
      <formula>$AA36="2/0200"</formula>
    </cfRule>
  </conditionalFormatting>
  <conditionalFormatting sqref="H37">
    <cfRule type="expression" dxfId="2063" priority="2180">
      <formula>$AA37="6/0300"</formula>
    </cfRule>
    <cfRule type="expression" dxfId="2062" priority="2181">
      <formula>$AA37="5/0300"</formula>
    </cfRule>
    <cfRule type="expression" dxfId="2061" priority="2182">
      <formula>$AA37="4/1000"</formula>
    </cfRule>
    <cfRule type="expression" dxfId="2060" priority="2183">
      <formula>$AA37="4/0300"</formula>
    </cfRule>
    <cfRule type="expression" dxfId="2059" priority="2184">
      <formula>$AA37="3/0200"</formula>
    </cfRule>
    <cfRule type="expression" dxfId="2058" priority="2185">
      <formula>$AA37="2/0200"</formula>
    </cfRule>
  </conditionalFormatting>
  <conditionalFormatting sqref="H38">
    <cfRule type="expression" dxfId="2057" priority="2174">
      <formula>$AA38="6/0300"</formula>
    </cfRule>
    <cfRule type="expression" dxfId="2056" priority="2175">
      <formula>$AA38="5/0300"</formula>
    </cfRule>
    <cfRule type="expression" dxfId="2055" priority="2176">
      <formula>$AA38="4/1000"</formula>
    </cfRule>
    <cfRule type="expression" dxfId="2054" priority="2177">
      <formula>$AA38="4/0300"</formula>
    </cfRule>
    <cfRule type="expression" dxfId="2053" priority="2178">
      <formula>$AA38="3/0200"</formula>
    </cfRule>
    <cfRule type="expression" dxfId="2052" priority="2179">
      <formula>$AA38="2/0200"</formula>
    </cfRule>
  </conditionalFormatting>
  <conditionalFormatting sqref="H39">
    <cfRule type="expression" dxfId="2051" priority="2168">
      <formula>$AA39="6/0300"</formula>
    </cfRule>
    <cfRule type="expression" dxfId="2050" priority="2169">
      <formula>$AA39="5/0300"</formula>
    </cfRule>
    <cfRule type="expression" dxfId="2049" priority="2170">
      <formula>$AA39="4/1000"</formula>
    </cfRule>
    <cfRule type="expression" dxfId="2048" priority="2171">
      <formula>$AA39="4/0300"</formula>
    </cfRule>
    <cfRule type="expression" dxfId="2047" priority="2172">
      <formula>$AA39="3/0200"</formula>
    </cfRule>
    <cfRule type="expression" dxfId="2046" priority="2173">
      <formula>$AA39="2/0200"</formula>
    </cfRule>
  </conditionalFormatting>
  <conditionalFormatting sqref="H40">
    <cfRule type="expression" dxfId="2045" priority="2162">
      <formula>$AA40="6/0300"</formula>
    </cfRule>
    <cfRule type="expression" dxfId="2044" priority="2163">
      <formula>$AA40="5/0300"</formula>
    </cfRule>
    <cfRule type="expression" dxfId="2043" priority="2164">
      <formula>$AA40="4/1000"</formula>
    </cfRule>
    <cfRule type="expression" dxfId="2042" priority="2165">
      <formula>$AA40="4/0300"</formula>
    </cfRule>
    <cfRule type="expression" dxfId="2041" priority="2166">
      <formula>$AA40="3/0200"</formula>
    </cfRule>
    <cfRule type="expression" dxfId="2040" priority="2167">
      <formula>$AA40="2/0200"</formula>
    </cfRule>
  </conditionalFormatting>
  <conditionalFormatting sqref="H41">
    <cfRule type="expression" dxfId="2039" priority="2156">
      <formula>$AA41="6/0300"</formula>
    </cfRule>
    <cfRule type="expression" dxfId="2038" priority="2157">
      <formula>$AA41="5/0300"</formula>
    </cfRule>
    <cfRule type="expression" dxfId="2037" priority="2158">
      <formula>$AA41="4/1000"</formula>
    </cfRule>
    <cfRule type="expression" dxfId="2036" priority="2159">
      <formula>$AA41="4/0300"</formula>
    </cfRule>
    <cfRule type="expression" dxfId="2035" priority="2160">
      <formula>$AA41="3/0200"</formula>
    </cfRule>
    <cfRule type="expression" dxfId="2034" priority="2161">
      <formula>$AA41="2/0200"</formula>
    </cfRule>
  </conditionalFormatting>
  <conditionalFormatting sqref="H42">
    <cfRule type="expression" dxfId="2033" priority="2150">
      <formula>$AA42="6/0300"</formula>
    </cfRule>
    <cfRule type="expression" dxfId="2032" priority="2151">
      <formula>$AA42="5/0300"</formula>
    </cfRule>
    <cfRule type="expression" dxfId="2031" priority="2152">
      <formula>$AA42="4/1000"</formula>
    </cfRule>
    <cfRule type="expression" dxfId="2030" priority="2153">
      <formula>$AA42="4/0300"</formula>
    </cfRule>
    <cfRule type="expression" dxfId="2029" priority="2154">
      <formula>$AA42="3/0200"</formula>
    </cfRule>
    <cfRule type="expression" dxfId="2028" priority="2155">
      <formula>$AA42="2/0200"</formula>
    </cfRule>
  </conditionalFormatting>
  <conditionalFormatting sqref="H43">
    <cfRule type="expression" dxfId="2027" priority="2144">
      <formula>$AA43="6/0300"</formula>
    </cfRule>
    <cfRule type="expression" dxfId="2026" priority="2145">
      <formula>$AA43="5/0300"</formula>
    </cfRule>
    <cfRule type="expression" dxfId="2025" priority="2146">
      <formula>$AA43="4/1000"</formula>
    </cfRule>
    <cfRule type="expression" dxfId="2024" priority="2147">
      <formula>$AA43="4/0300"</formula>
    </cfRule>
    <cfRule type="expression" dxfId="2023" priority="2148">
      <formula>$AA43="3/0200"</formula>
    </cfRule>
    <cfRule type="expression" dxfId="2022" priority="2149">
      <formula>$AA43="2/0200"</formula>
    </cfRule>
  </conditionalFormatting>
  <conditionalFormatting sqref="H44">
    <cfRule type="expression" dxfId="2021" priority="2138">
      <formula>$AA44="6/0300"</formula>
    </cfRule>
    <cfRule type="expression" dxfId="2020" priority="2139">
      <formula>$AA44="5/0300"</formula>
    </cfRule>
    <cfRule type="expression" dxfId="2019" priority="2140">
      <formula>$AA44="4/1000"</formula>
    </cfRule>
    <cfRule type="expression" dxfId="2018" priority="2141">
      <formula>$AA44="4/0300"</formula>
    </cfRule>
    <cfRule type="expression" dxfId="2017" priority="2142">
      <formula>$AA44="3/0200"</formula>
    </cfRule>
    <cfRule type="expression" dxfId="2016" priority="2143">
      <formula>$AA44="2/0200"</formula>
    </cfRule>
  </conditionalFormatting>
  <conditionalFormatting sqref="H45">
    <cfRule type="expression" dxfId="2015" priority="2132">
      <formula>$AA45="6/0300"</formula>
    </cfRule>
    <cfRule type="expression" dxfId="2014" priority="2133">
      <formula>$AA45="5/0300"</formula>
    </cfRule>
    <cfRule type="expression" dxfId="2013" priority="2134">
      <formula>$AA45="4/1000"</formula>
    </cfRule>
    <cfRule type="expression" dxfId="2012" priority="2135">
      <formula>$AA45="4/0300"</formula>
    </cfRule>
    <cfRule type="expression" dxfId="2011" priority="2136">
      <formula>$AA45="3/0200"</formula>
    </cfRule>
    <cfRule type="expression" dxfId="2010" priority="2137">
      <formula>$AA45="2/0200"</formula>
    </cfRule>
  </conditionalFormatting>
  <conditionalFormatting sqref="H46">
    <cfRule type="expression" dxfId="2009" priority="2126">
      <formula>$AA46="6/0300"</formula>
    </cfRule>
    <cfRule type="expression" dxfId="2008" priority="2127">
      <formula>$AA46="5/0300"</formula>
    </cfRule>
    <cfRule type="expression" dxfId="2007" priority="2128">
      <formula>$AA46="4/1000"</formula>
    </cfRule>
    <cfRule type="expression" dxfId="2006" priority="2129">
      <formula>$AA46="4/0300"</formula>
    </cfRule>
    <cfRule type="expression" dxfId="2005" priority="2130">
      <formula>$AA46="3/0200"</formula>
    </cfRule>
    <cfRule type="expression" dxfId="2004" priority="2131">
      <formula>$AA46="2/0200"</formula>
    </cfRule>
  </conditionalFormatting>
  <conditionalFormatting sqref="H47">
    <cfRule type="expression" dxfId="2003" priority="2120">
      <formula>$AA47="6/0300"</formula>
    </cfRule>
    <cfRule type="expression" dxfId="2002" priority="2121">
      <formula>$AA47="5/0300"</formula>
    </cfRule>
    <cfRule type="expression" dxfId="2001" priority="2122">
      <formula>$AA47="4/1000"</formula>
    </cfRule>
    <cfRule type="expression" dxfId="2000" priority="2123">
      <formula>$AA47="4/0300"</formula>
    </cfRule>
    <cfRule type="expression" dxfId="1999" priority="2124">
      <formula>$AA47="3/0200"</formula>
    </cfRule>
    <cfRule type="expression" dxfId="1998" priority="2125">
      <formula>$AA47="2/0200"</formula>
    </cfRule>
  </conditionalFormatting>
  <conditionalFormatting sqref="H48">
    <cfRule type="expression" dxfId="1997" priority="2114">
      <formula>$AA48="6/0300"</formula>
    </cfRule>
    <cfRule type="expression" dxfId="1996" priority="2115">
      <formula>$AA48="5/0300"</formula>
    </cfRule>
    <cfRule type="expression" dxfId="1995" priority="2116">
      <formula>$AA48="4/1000"</formula>
    </cfRule>
    <cfRule type="expression" dxfId="1994" priority="2117">
      <formula>$AA48="4/0300"</formula>
    </cfRule>
    <cfRule type="expression" dxfId="1993" priority="2118">
      <formula>$AA48="3/0200"</formula>
    </cfRule>
    <cfRule type="expression" dxfId="1992" priority="2119">
      <formula>$AA48="2/0200"</formula>
    </cfRule>
  </conditionalFormatting>
  <conditionalFormatting sqref="H49">
    <cfRule type="expression" dxfId="1991" priority="2108">
      <formula>$AA49="6/0300"</formula>
    </cfRule>
    <cfRule type="expression" dxfId="1990" priority="2109">
      <formula>$AA49="5/0300"</formula>
    </cfRule>
    <cfRule type="expression" dxfId="1989" priority="2110">
      <formula>$AA49="4/1000"</formula>
    </cfRule>
    <cfRule type="expression" dxfId="1988" priority="2111">
      <formula>$AA49="4/0300"</formula>
    </cfRule>
    <cfRule type="expression" dxfId="1987" priority="2112">
      <formula>$AA49="3/0200"</formula>
    </cfRule>
    <cfRule type="expression" dxfId="1986" priority="2113">
      <formula>$AA49="2/0200"</formula>
    </cfRule>
  </conditionalFormatting>
  <conditionalFormatting sqref="H50">
    <cfRule type="expression" dxfId="1985" priority="2102">
      <formula>$AA50="6/0300"</formula>
    </cfRule>
    <cfRule type="expression" dxfId="1984" priority="2103">
      <formula>$AA50="5/0300"</formula>
    </cfRule>
    <cfRule type="expression" dxfId="1983" priority="2104">
      <formula>$AA50="4/1000"</formula>
    </cfRule>
    <cfRule type="expression" dxfId="1982" priority="2105">
      <formula>$AA50="4/0300"</formula>
    </cfRule>
    <cfRule type="expression" dxfId="1981" priority="2106">
      <formula>$AA50="3/0200"</formula>
    </cfRule>
    <cfRule type="expression" dxfId="1980" priority="2107">
      <formula>$AA50="2/0200"</formula>
    </cfRule>
  </conditionalFormatting>
  <conditionalFormatting sqref="H51">
    <cfRule type="expression" dxfId="1979" priority="2096">
      <formula>$AA51="6/0300"</formula>
    </cfRule>
    <cfRule type="expression" dxfId="1978" priority="2097">
      <formula>$AA51="5/0300"</formula>
    </cfRule>
    <cfRule type="expression" dxfId="1977" priority="2098">
      <formula>$AA51="4/1000"</formula>
    </cfRule>
    <cfRule type="expression" dxfId="1976" priority="2099">
      <formula>$AA51="4/0300"</formula>
    </cfRule>
    <cfRule type="expression" dxfId="1975" priority="2100">
      <formula>$AA51="3/0200"</formula>
    </cfRule>
    <cfRule type="expression" dxfId="1974" priority="2101">
      <formula>$AA51="2/0200"</formula>
    </cfRule>
  </conditionalFormatting>
  <conditionalFormatting sqref="H52">
    <cfRule type="expression" dxfId="1973" priority="2090">
      <formula>$AA52="6/0300"</formula>
    </cfRule>
    <cfRule type="expression" dxfId="1972" priority="2091">
      <formula>$AA52="5/0300"</formula>
    </cfRule>
    <cfRule type="expression" dxfId="1971" priority="2092">
      <formula>$AA52="4/1000"</formula>
    </cfRule>
    <cfRule type="expression" dxfId="1970" priority="2093">
      <formula>$AA52="4/0300"</formula>
    </cfRule>
    <cfRule type="expression" dxfId="1969" priority="2094">
      <formula>$AA52="3/0200"</formula>
    </cfRule>
    <cfRule type="expression" dxfId="1968" priority="2095">
      <formula>$AA52="2/0200"</formula>
    </cfRule>
  </conditionalFormatting>
  <conditionalFormatting sqref="H53">
    <cfRule type="expression" dxfId="1967" priority="2084">
      <formula>$AA53="6/0300"</formula>
    </cfRule>
    <cfRule type="expression" dxfId="1966" priority="2085">
      <formula>$AA53="5/0300"</formula>
    </cfRule>
    <cfRule type="expression" dxfId="1965" priority="2086">
      <formula>$AA53="4/1000"</formula>
    </cfRule>
    <cfRule type="expression" dxfId="1964" priority="2087">
      <formula>$AA53="4/0300"</formula>
    </cfRule>
    <cfRule type="expression" dxfId="1963" priority="2088">
      <formula>$AA53="3/0200"</formula>
    </cfRule>
    <cfRule type="expression" dxfId="1962" priority="2089">
      <formula>$AA53="2/0200"</formula>
    </cfRule>
  </conditionalFormatting>
  <conditionalFormatting sqref="H54">
    <cfRule type="expression" dxfId="1961" priority="2078">
      <formula>$AA54="6/0300"</formula>
    </cfRule>
    <cfRule type="expression" dxfId="1960" priority="2079">
      <formula>$AA54="5/0300"</formula>
    </cfRule>
    <cfRule type="expression" dxfId="1959" priority="2080">
      <formula>$AA54="4/1000"</formula>
    </cfRule>
    <cfRule type="expression" dxfId="1958" priority="2081">
      <formula>$AA54="4/0300"</formula>
    </cfRule>
    <cfRule type="expression" dxfId="1957" priority="2082">
      <formula>$AA54="3/0200"</formula>
    </cfRule>
    <cfRule type="expression" dxfId="1956" priority="2083">
      <formula>$AA54="2/0200"</formula>
    </cfRule>
  </conditionalFormatting>
  <conditionalFormatting sqref="H55">
    <cfRule type="expression" dxfId="1955" priority="2072">
      <formula>$AA55="6/0300"</formula>
    </cfRule>
    <cfRule type="expression" dxfId="1954" priority="2073">
      <formula>$AA55="5/0300"</formula>
    </cfRule>
    <cfRule type="expression" dxfId="1953" priority="2074">
      <formula>$AA55="4/1000"</formula>
    </cfRule>
    <cfRule type="expression" dxfId="1952" priority="2075">
      <formula>$AA55="4/0300"</formula>
    </cfRule>
    <cfRule type="expression" dxfId="1951" priority="2076">
      <formula>$AA55="3/0200"</formula>
    </cfRule>
    <cfRule type="expression" dxfId="1950" priority="2077">
      <formula>$AA55="2/0200"</formula>
    </cfRule>
  </conditionalFormatting>
  <conditionalFormatting sqref="H56">
    <cfRule type="expression" dxfId="1949" priority="2066">
      <formula>$AA56="6/0300"</formula>
    </cfRule>
    <cfRule type="expression" dxfId="1948" priority="2067">
      <formula>$AA56="5/0300"</formula>
    </cfRule>
    <cfRule type="expression" dxfId="1947" priority="2068">
      <formula>$AA56="4/1000"</formula>
    </cfRule>
    <cfRule type="expression" dxfId="1946" priority="2069">
      <formula>$AA56="4/0300"</formula>
    </cfRule>
    <cfRule type="expression" dxfId="1945" priority="2070">
      <formula>$AA56="3/0200"</formula>
    </cfRule>
    <cfRule type="expression" dxfId="1944" priority="2071">
      <formula>$AA56="2/0200"</formula>
    </cfRule>
  </conditionalFormatting>
  <conditionalFormatting sqref="H57">
    <cfRule type="expression" dxfId="1943" priority="2060">
      <formula>$AA57="6/0300"</formula>
    </cfRule>
    <cfRule type="expression" dxfId="1942" priority="2061">
      <formula>$AA57="5/0300"</formula>
    </cfRule>
    <cfRule type="expression" dxfId="1941" priority="2062">
      <formula>$AA57="4/1000"</formula>
    </cfRule>
    <cfRule type="expression" dxfId="1940" priority="2063">
      <formula>$AA57="4/0300"</formula>
    </cfRule>
    <cfRule type="expression" dxfId="1939" priority="2064">
      <formula>$AA57="3/0200"</formula>
    </cfRule>
    <cfRule type="expression" dxfId="1938" priority="2065">
      <formula>$AA57="2/0200"</formula>
    </cfRule>
  </conditionalFormatting>
  <conditionalFormatting sqref="H58">
    <cfRule type="expression" dxfId="1937" priority="2054">
      <formula>$AA58="6/0300"</formula>
    </cfRule>
    <cfRule type="expression" dxfId="1936" priority="2055">
      <formula>$AA58="5/0300"</formula>
    </cfRule>
    <cfRule type="expression" dxfId="1935" priority="2056">
      <formula>$AA58="4/1000"</formula>
    </cfRule>
    <cfRule type="expression" dxfId="1934" priority="2057">
      <formula>$AA58="4/0300"</formula>
    </cfRule>
    <cfRule type="expression" dxfId="1933" priority="2058">
      <formula>$AA58="3/0200"</formula>
    </cfRule>
    <cfRule type="expression" dxfId="1932" priority="2059">
      <formula>$AA58="2/0200"</formula>
    </cfRule>
  </conditionalFormatting>
  <conditionalFormatting sqref="H59">
    <cfRule type="expression" dxfId="1931" priority="2048">
      <formula>$AA59="6/0300"</formula>
    </cfRule>
    <cfRule type="expression" dxfId="1930" priority="2049">
      <formula>$AA59="5/0300"</formula>
    </cfRule>
    <cfRule type="expression" dxfId="1929" priority="2050">
      <formula>$AA59="4/1000"</formula>
    </cfRule>
    <cfRule type="expression" dxfId="1928" priority="2051">
      <formula>$AA59="4/0300"</formula>
    </cfRule>
    <cfRule type="expression" dxfId="1927" priority="2052">
      <formula>$AA59="3/0200"</formula>
    </cfRule>
    <cfRule type="expression" dxfId="1926" priority="2053">
      <formula>$AA59="2/0200"</formula>
    </cfRule>
  </conditionalFormatting>
  <conditionalFormatting sqref="H60">
    <cfRule type="expression" dxfId="1925" priority="2042">
      <formula>$AA60="6/0300"</formula>
    </cfRule>
    <cfRule type="expression" dxfId="1924" priority="2043">
      <formula>$AA60="5/0300"</formula>
    </cfRule>
    <cfRule type="expression" dxfId="1923" priority="2044">
      <formula>$AA60="4/1000"</formula>
    </cfRule>
    <cfRule type="expression" dxfId="1922" priority="2045">
      <formula>$AA60="4/0300"</formula>
    </cfRule>
    <cfRule type="expression" dxfId="1921" priority="2046">
      <formula>$AA60="3/0200"</formula>
    </cfRule>
    <cfRule type="expression" dxfId="1920" priority="2047">
      <formula>$AA60="2/0200"</formula>
    </cfRule>
  </conditionalFormatting>
  <conditionalFormatting sqref="H61">
    <cfRule type="expression" dxfId="1919" priority="2036">
      <formula>$AA61="6/0300"</formula>
    </cfRule>
    <cfRule type="expression" dxfId="1918" priority="2037">
      <formula>$AA61="5/0300"</formula>
    </cfRule>
    <cfRule type="expression" dxfId="1917" priority="2038">
      <formula>$AA61="4/1000"</formula>
    </cfRule>
    <cfRule type="expression" dxfId="1916" priority="2039">
      <formula>$AA61="4/0300"</formula>
    </cfRule>
    <cfRule type="expression" dxfId="1915" priority="2040">
      <formula>$AA61="3/0200"</formula>
    </cfRule>
    <cfRule type="expression" dxfId="1914" priority="2041">
      <formula>$AA61="2/0200"</formula>
    </cfRule>
  </conditionalFormatting>
  <conditionalFormatting sqref="H62">
    <cfRule type="expression" dxfId="1913" priority="2030">
      <formula>$AA62="6/0300"</formula>
    </cfRule>
    <cfRule type="expression" dxfId="1912" priority="2031">
      <formula>$AA62="5/0300"</formula>
    </cfRule>
    <cfRule type="expression" dxfId="1911" priority="2032">
      <formula>$AA62="4/1000"</formula>
    </cfRule>
    <cfRule type="expression" dxfId="1910" priority="2033">
      <formula>$AA62="4/0300"</formula>
    </cfRule>
    <cfRule type="expression" dxfId="1909" priority="2034">
      <formula>$AA62="3/0200"</formula>
    </cfRule>
    <cfRule type="expression" dxfId="1908" priority="2035">
      <formula>$AA62="2/0200"</formula>
    </cfRule>
  </conditionalFormatting>
  <conditionalFormatting sqref="H63">
    <cfRule type="expression" dxfId="1907" priority="2024">
      <formula>$AA63="6/0300"</formula>
    </cfRule>
    <cfRule type="expression" dxfId="1906" priority="2025">
      <formula>$AA63="5/0300"</formula>
    </cfRule>
    <cfRule type="expression" dxfId="1905" priority="2026">
      <formula>$AA63="4/1000"</formula>
    </cfRule>
    <cfRule type="expression" dxfId="1904" priority="2027">
      <formula>$AA63="4/0300"</formula>
    </cfRule>
    <cfRule type="expression" dxfId="1903" priority="2028">
      <formula>$AA63="3/0200"</formula>
    </cfRule>
    <cfRule type="expression" dxfId="1902" priority="2029">
      <formula>$AA63="2/0200"</formula>
    </cfRule>
  </conditionalFormatting>
  <conditionalFormatting sqref="H64">
    <cfRule type="expression" dxfId="1901" priority="2018">
      <formula>$AA64="6/0300"</formula>
    </cfRule>
    <cfRule type="expression" dxfId="1900" priority="2019">
      <formula>$AA64="5/0300"</formula>
    </cfRule>
    <cfRule type="expression" dxfId="1899" priority="2020">
      <formula>$AA64="4/1000"</formula>
    </cfRule>
    <cfRule type="expression" dxfId="1898" priority="2021">
      <formula>$AA64="4/0300"</formula>
    </cfRule>
    <cfRule type="expression" dxfId="1897" priority="2022">
      <formula>$AA64="3/0200"</formula>
    </cfRule>
    <cfRule type="expression" dxfId="1896" priority="2023">
      <formula>$AA64="2/0200"</formula>
    </cfRule>
  </conditionalFormatting>
  <conditionalFormatting sqref="H65">
    <cfRule type="expression" dxfId="1895" priority="2012">
      <formula>$AA65="6/0300"</formula>
    </cfRule>
    <cfRule type="expression" dxfId="1894" priority="2013">
      <formula>$AA65="5/0300"</formula>
    </cfRule>
    <cfRule type="expression" dxfId="1893" priority="2014">
      <formula>$AA65="4/1000"</formula>
    </cfRule>
    <cfRule type="expression" dxfId="1892" priority="2015">
      <formula>$AA65="4/0300"</formula>
    </cfRule>
    <cfRule type="expression" dxfId="1891" priority="2016">
      <formula>$AA65="3/0200"</formula>
    </cfRule>
    <cfRule type="expression" dxfId="1890" priority="2017">
      <formula>$AA65="2/0200"</formula>
    </cfRule>
  </conditionalFormatting>
  <conditionalFormatting sqref="H66">
    <cfRule type="expression" dxfId="1889" priority="2006">
      <formula>$AA66="6/0300"</formula>
    </cfRule>
    <cfRule type="expression" dxfId="1888" priority="2007">
      <formula>$AA66="5/0300"</formula>
    </cfRule>
    <cfRule type="expression" dxfId="1887" priority="2008">
      <formula>$AA66="4/1000"</formula>
    </cfRule>
    <cfRule type="expression" dxfId="1886" priority="2009">
      <formula>$AA66="4/0300"</formula>
    </cfRule>
    <cfRule type="expression" dxfId="1885" priority="2010">
      <formula>$AA66="3/0200"</formula>
    </cfRule>
    <cfRule type="expression" dxfId="1884" priority="2011">
      <formula>$AA66="2/0200"</formula>
    </cfRule>
  </conditionalFormatting>
  <conditionalFormatting sqref="H67">
    <cfRule type="expression" dxfId="1883" priority="2000">
      <formula>$AA67="6/0300"</formula>
    </cfRule>
    <cfRule type="expression" dxfId="1882" priority="2001">
      <formula>$AA67="5/0300"</formula>
    </cfRule>
    <cfRule type="expression" dxfId="1881" priority="2002">
      <formula>$AA67="4/1000"</formula>
    </cfRule>
    <cfRule type="expression" dxfId="1880" priority="2003">
      <formula>$AA67="4/0300"</formula>
    </cfRule>
    <cfRule type="expression" dxfId="1879" priority="2004">
      <formula>$AA67="3/0200"</formula>
    </cfRule>
    <cfRule type="expression" dxfId="1878" priority="2005">
      <formula>$AA67="2/0200"</formula>
    </cfRule>
  </conditionalFormatting>
  <conditionalFormatting sqref="H68">
    <cfRule type="expression" dxfId="1877" priority="1994">
      <formula>$AA68="6/0300"</formula>
    </cfRule>
    <cfRule type="expression" dxfId="1876" priority="1995">
      <formula>$AA68="5/0300"</formula>
    </cfRule>
    <cfRule type="expression" dxfId="1875" priority="1996">
      <formula>$AA68="4/1000"</formula>
    </cfRule>
    <cfRule type="expression" dxfId="1874" priority="1997">
      <formula>$AA68="4/0300"</formula>
    </cfRule>
    <cfRule type="expression" dxfId="1873" priority="1998">
      <formula>$AA68="3/0200"</formula>
    </cfRule>
    <cfRule type="expression" dxfId="1872" priority="1999">
      <formula>$AA68="2/0200"</formula>
    </cfRule>
  </conditionalFormatting>
  <conditionalFormatting sqref="H69">
    <cfRule type="expression" dxfId="1871" priority="1988">
      <formula>$AA69="6/0300"</formula>
    </cfRule>
    <cfRule type="expression" dxfId="1870" priority="1989">
      <formula>$AA69="5/0300"</formula>
    </cfRule>
    <cfRule type="expression" dxfId="1869" priority="1990">
      <formula>$AA69="4/1000"</formula>
    </cfRule>
    <cfRule type="expression" dxfId="1868" priority="1991">
      <formula>$AA69="4/0300"</formula>
    </cfRule>
    <cfRule type="expression" dxfId="1867" priority="1992">
      <formula>$AA69="3/0200"</formula>
    </cfRule>
    <cfRule type="expression" dxfId="1866" priority="1993">
      <formula>$AA69="2/0200"</formula>
    </cfRule>
  </conditionalFormatting>
  <conditionalFormatting sqref="H70">
    <cfRule type="expression" dxfId="1865" priority="1982">
      <formula>$AA70="6/0300"</formula>
    </cfRule>
    <cfRule type="expression" dxfId="1864" priority="1983">
      <formula>$AA70="5/0300"</formula>
    </cfRule>
    <cfRule type="expression" dxfId="1863" priority="1984">
      <formula>$AA70="4/1000"</formula>
    </cfRule>
    <cfRule type="expression" dxfId="1862" priority="1985">
      <formula>$AA70="4/0300"</formula>
    </cfRule>
    <cfRule type="expression" dxfId="1861" priority="1986">
      <formula>$AA70="3/0200"</formula>
    </cfRule>
    <cfRule type="expression" dxfId="1860" priority="1987">
      <formula>$AA70="2/0200"</formula>
    </cfRule>
  </conditionalFormatting>
  <conditionalFormatting sqref="H71">
    <cfRule type="expression" dxfId="1859" priority="1976">
      <formula>$AA71="6/0300"</formula>
    </cfRule>
    <cfRule type="expression" dxfId="1858" priority="1977">
      <formula>$AA71="5/0300"</formula>
    </cfRule>
    <cfRule type="expression" dxfId="1857" priority="1978">
      <formula>$AA71="4/1000"</formula>
    </cfRule>
    <cfRule type="expression" dxfId="1856" priority="1979">
      <formula>$AA71="4/0300"</formula>
    </cfRule>
    <cfRule type="expression" dxfId="1855" priority="1980">
      <formula>$AA71="3/0200"</formula>
    </cfRule>
    <cfRule type="expression" dxfId="1854" priority="1981">
      <formula>$AA71="2/0200"</formula>
    </cfRule>
  </conditionalFormatting>
  <conditionalFormatting sqref="H72">
    <cfRule type="expression" dxfId="1853" priority="1970">
      <formula>$AA72="6/0300"</formula>
    </cfRule>
    <cfRule type="expression" dxfId="1852" priority="1971">
      <formula>$AA72="5/0300"</formula>
    </cfRule>
    <cfRule type="expression" dxfId="1851" priority="1972">
      <formula>$AA72="4/1000"</formula>
    </cfRule>
    <cfRule type="expression" dxfId="1850" priority="1973">
      <formula>$AA72="4/0300"</formula>
    </cfRule>
    <cfRule type="expression" dxfId="1849" priority="1974">
      <formula>$AA72="3/0200"</formula>
    </cfRule>
    <cfRule type="expression" dxfId="1848" priority="1975">
      <formula>$AA72="2/0200"</formula>
    </cfRule>
  </conditionalFormatting>
  <conditionalFormatting sqref="H73">
    <cfRule type="expression" dxfId="1847" priority="1964">
      <formula>$AA73="6/0300"</formula>
    </cfRule>
    <cfRule type="expression" dxfId="1846" priority="1965">
      <formula>$AA73="5/0300"</formula>
    </cfRule>
    <cfRule type="expression" dxfId="1845" priority="1966">
      <formula>$AA73="4/1000"</formula>
    </cfRule>
    <cfRule type="expression" dxfId="1844" priority="1967">
      <formula>$AA73="4/0300"</formula>
    </cfRule>
    <cfRule type="expression" dxfId="1843" priority="1968">
      <formula>$AA73="3/0200"</formula>
    </cfRule>
    <cfRule type="expression" dxfId="1842" priority="1969">
      <formula>$AA73="2/0200"</formula>
    </cfRule>
  </conditionalFormatting>
  <conditionalFormatting sqref="H74">
    <cfRule type="expression" dxfId="1841" priority="1958">
      <formula>$AA74="6/0300"</formula>
    </cfRule>
    <cfRule type="expression" dxfId="1840" priority="1959">
      <formula>$AA74="5/0300"</formula>
    </cfRule>
    <cfRule type="expression" dxfId="1839" priority="1960">
      <formula>$AA74="4/1000"</formula>
    </cfRule>
    <cfRule type="expression" dxfId="1838" priority="1961">
      <formula>$AA74="4/0300"</formula>
    </cfRule>
    <cfRule type="expression" dxfId="1837" priority="1962">
      <formula>$AA74="3/0200"</formula>
    </cfRule>
    <cfRule type="expression" dxfId="1836" priority="1963">
      <formula>$AA74="2/0200"</formula>
    </cfRule>
  </conditionalFormatting>
  <conditionalFormatting sqref="H75">
    <cfRule type="expression" dxfId="1835" priority="1952">
      <formula>$AA75="6/0300"</formula>
    </cfRule>
    <cfRule type="expression" dxfId="1834" priority="1953">
      <formula>$AA75="5/0300"</formula>
    </cfRule>
    <cfRule type="expression" dxfId="1833" priority="1954">
      <formula>$AA75="4/1000"</formula>
    </cfRule>
    <cfRule type="expression" dxfId="1832" priority="1955">
      <formula>$AA75="4/0300"</formula>
    </cfRule>
    <cfRule type="expression" dxfId="1831" priority="1956">
      <formula>$AA75="3/0200"</formula>
    </cfRule>
    <cfRule type="expression" dxfId="1830" priority="1957">
      <formula>$AA75="2/0200"</formula>
    </cfRule>
  </conditionalFormatting>
  <conditionalFormatting sqref="H76">
    <cfRule type="expression" dxfId="1829" priority="1946">
      <formula>$AA76="6/0300"</formula>
    </cfRule>
    <cfRule type="expression" dxfId="1828" priority="1947">
      <formula>$AA76="5/0300"</formula>
    </cfRule>
    <cfRule type="expression" dxfId="1827" priority="1948">
      <formula>$AA76="4/1000"</formula>
    </cfRule>
    <cfRule type="expression" dxfId="1826" priority="1949">
      <formula>$AA76="4/0300"</formula>
    </cfRule>
    <cfRule type="expression" dxfId="1825" priority="1950">
      <formula>$AA76="3/0200"</formula>
    </cfRule>
    <cfRule type="expression" dxfId="1824" priority="1951">
      <formula>$AA76="2/0200"</formula>
    </cfRule>
  </conditionalFormatting>
  <conditionalFormatting sqref="H77">
    <cfRule type="expression" dxfId="1823" priority="1940">
      <formula>$AA77="6/0300"</formula>
    </cfRule>
    <cfRule type="expression" dxfId="1822" priority="1941">
      <formula>$AA77="5/0300"</formula>
    </cfRule>
    <cfRule type="expression" dxfId="1821" priority="1942">
      <formula>$AA77="4/1000"</formula>
    </cfRule>
    <cfRule type="expression" dxfId="1820" priority="1943">
      <formula>$AA77="4/0300"</formula>
    </cfRule>
    <cfRule type="expression" dxfId="1819" priority="1944">
      <formula>$AA77="3/0200"</formula>
    </cfRule>
    <cfRule type="expression" dxfId="1818" priority="1945">
      <formula>$AA77="2/0200"</formula>
    </cfRule>
  </conditionalFormatting>
  <conditionalFormatting sqref="H78">
    <cfRule type="expression" dxfId="1817" priority="1934">
      <formula>$AA78="6/0300"</formula>
    </cfRule>
    <cfRule type="expression" dxfId="1816" priority="1935">
      <formula>$AA78="5/0300"</formula>
    </cfRule>
    <cfRule type="expression" dxfId="1815" priority="1936">
      <formula>$AA78="4/1000"</formula>
    </cfRule>
    <cfRule type="expression" dxfId="1814" priority="1937">
      <formula>$AA78="4/0300"</formula>
    </cfRule>
    <cfRule type="expression" dxfId="1813" priority="1938">
      <formula>$AA78="3/0200"</formula>
    </cfRule>
    <cfRule type="expression" dxfId="1812" priority="1939">
      <formula>$AA78="2/0200"</formula>
    </cfRule>
  </conditionalFormatting>
  <conditionalFormatting sqref="H79">
    <cfRule type="expression" dxfId="1811" priority="1928">
      <formula>$AA79="6/0300"</formula>
    </cfRule>
    <cfRule type="expression" dxfId="1810" priority="1929">
      <formula>$AA79="5/0300"</formula>
    </cfRule>
    <cfRule type="expression" dxfId="1809" priority="1930">
      <formula>$AA79="4/1000"</formula>
    </cfRule>
    <cfRule type="expression" dxfId="1808" priority="1931">
      <formula>$AA79="4/0300"</formula>
    </cfRule>
    <cfRule type="expression" dxfId="1807" priority="1932">
      <formula>$AA79="3/0200"</formula>
    </cfRule>
    <cfRule type="expression" dxfId="1806" priority="1933">
      <formula>$AA79="2/0200"</formula>
    </cfRule>
  </conditionalFormatting>
  <conditionalFormatting sqref="H80">
    <cfRule type="expression" dxfId="1805" priority="1922">
      <formula>$AA80="6/0300"</formula>
    </cfRule>
    <cfRule type="expression" dxfId="1804" priority="1923">
      <formula>$AA80="5/0300"</formula>
    </cfRule>
    <cfRule type="expression" dxfId="1803" priority="1924">
      <formula>$AA80="4/1000"</formula>
    </cfRule>
    <cfRule type="expression" dxfId="1802" priority="1925">
      <formula>$AA80="4/0300"</formula>
    </cfRule>
    <cfRule type="expression" dxfId="1801" priority="1926">
      <formula>$AA80="3/0200"</formula>
    </cfRule>
    <cfRule type="expression" dxfId="1800" priority="1927">
      <formula>$AA80="2/0200"</formula>
    </cfRule>
  </conditionalFormatting>
  <conditionalFormatting sqref="H81">
    <cfRule type="expression" dxfId="1799" priority="1916">
      <formula>$AA81="6/0300"</formula>
    </cfRule>
    <cfRule type="expression" dxfId="1798" priority="1917">
      <formula>$AA81="5/0300"</formula>
    </cfRule>
    <cfRule type="expression" dxfId="1797" priority="1918">
      <formula>$AA81="4/1000"</formula>
    </cfRule>
    <cfRule type="expression" dxfId="1796" priority="1919">
      <formula>$AA81="4/0300"</formula>
    </cfRule>
    <cfRule type="expression" dxfId="1795" priority="1920">
      <formula>$AA81="3/0200"</formula>
    </cfRule>
    <cfRule type="expression" dxfId="1794" priority="1921">
      <formula>$AA81="2/0200"</formula>
    </cfRule>
  </conditionalFormatting>
  <conditionalFormatting sqref="H82">
    <cfRule type="expression" dxfId="1793" priority="1910">
      <formula>$AA82="6/0300"</formula>
    </cfRule>
    <cfRule type="expression" dxfId="1792" priority="1911">
      <formula>$AA82="5/0300"</formula>
    </cfRule>
    <cfRule type="expression" dxfId="1791" priority="1912">
      <formula>$AA82="4/1000"</formula>
    </cfRule>
    <cfRule type="expression" dxfId="1790" priority="1913">
      <formula>$AA82="4/0300"</formula>
    </cfRule>
    <cfRule type="expression" dxfId="1789" priority="1914">
      <formula>$AA82="3/0200"</formula>
    </cfRule>
    <cfRule type="expression" dxfId="1788" priority="1915">
      <formula>$AA82="2/0200"</formula>
    </cfRule>
  </conditionalFormatting>
  <conditionalFormatting sqref="H83">
    <cfRule type="expression" dxfId="1787" priority="1904">
      <formula>$AA83="6/0300"</formula>
    </cfRule>
    <cfRule type="expression" dxfId="1786" priority="1905">
      <formula>$AA83="5/0300"</formula>
    </cfRule>
    <cfRule type="expression" dxfId="1785" priority="1906">
      <formula>$AA83="4/1000"</formula>
    </cfRule>
    <cfRule type="expression" dxfId="1784" priority="1907">
      <formula>$AA83="4/0300"</formula>
    </cfRule>
    <cfRule type="expression" dxfId="1783" priority="1908">
      <formula>$AA83="3/0200"</formula>
    </cfRule>
    <cfRule type="expression" dxfId="1782" priority="1909">
      <formula>$AA83="2/0200"</formula>
    </cfRule>
  </conditionalFormatting>
  <conditionalFormatting sqref="H84">
    <cfRule type="expression" dxfId="1781" priority="1898">
      <formula>$AA84="6/0300"</formula>
    </cfRule>
    <cfRule type="expression" dxfId="1780" priority="1899">
      <formula>$AA84="5/0300"</formula>
    </cfRule>
    <cfRule type="expression" dxfId="1779" priority="1900">
      <formula>$AA84="4/1000"</formula>
    </cfRule>
    <cfRule type="expression" dxfId="1778" priority="1901">
      <formula>$AA84="4/0300"</formula>
    </cfRule>
    <cfRule type="expression" dxfId="1777" priority="1902">
      <formula>$AA84="3/0200"</formula>
    </cfRule>
    <cfRule type="expression" dxfId="1776" priority="1903">
      <formula>$AA84="2/0200"</formula>
    </cfRule>
  </conditionalFormatting>
  <conditionalFormatting sqref="H85">
    <cfRule type="expression" dxfId="1775" priority="1892">
      <formula>$AA85="6/0300"</formula>
    </cfRule>
    <cfRule type="expression" dxfId="1774" priority="1893">
      <formula>$AA85="5/0300"</formula>
    </cfRule>
    <cfRule type="expression" dxfId="1773" priority="1894">
      <formula>$AA85="4/1000"</formula>
    </cfRule>
    <cfRule type="expression" dxfId="1772" priority="1895">
      <formula>$AA85="4/0300"</formula>
    </cfRule>
    <cfRule type="expression" dxfId="1771" priority="1896">
      <formula>$AA85="3/0200"</formula>
    </cfRule>
    <cfRule type="expression" dxfId="1770" priority="1897">
      <formula>$AA85="2/0200"</formula>
    </cfRule>
  </conditionalFormatting>
  <conditionalFormatting sqref="H86">
    <cfRule type="expression" dxfId="1769" priority="1886">
      <formula>$AA86="6/0300"</formula>
    </cfRule>
    <cfRule type="expression" dxfId="1768" priority="1887">
      <formula>$AA86="5/0300"</formula>
    </cfRule>
    <cfRule type="expression" dxfId="1767" priority="1888">
      <formula>$AA86="4/1000"</formula>
    </cfRule>
    <cfRule type="expression" dxfId="1766" priority="1889">
      <formula>$AA86="4/0300"</formula>
    </cfRule>
    <cfRule type="expression" dxfId="1765" priority="1890">
      <formula>$AA86="3/0200"</formula>
    </cfRule>
    <cfRule type="expression" dxfId="1764" priority="1891">
      <formula>$AA86="2/0200"</formula>
    </cfRule>
  </conditionalFormatting>
  <conditionalFormatting sqref="H87">
    <cfRule type="expression" dxfId="1763" priority="1880">
      <formula>$AA87="6/0300"</formula>
    </cfRule>
    <cfRule type="expression" dxfId="1762" priority="1881">
      <formula>$AA87="5/0300"</formula>
    </cfRule>
    <cfRule type="expression" dxfId="1761" priority="1882">
      <formula>$AA87="4/1000"</formula>
    </cfRule>
    <cfRule type="expression" dxfId="1760" priority="1883">
      <formula>$AA87="4/0300"</formula>
    </cfRule>
    <cfRule type="expression" dxfId="1759" priority="1884">
      <formula>$AA87="3/0200"</formula>
    </cfRule>
    <cfRule type="expression" dxfId="1758" priority="1885">
      <formula>$AA87="2/0200"</formula>
    </cfRule>
  </conditionalFormatting>
  <conditionalFormatting sqref="H88">
    <cfRule type="expression" dxfId="1757" priority="1874">
      <formula>$AA88="6/0300"</formula>
    </cfRule>
    <cfRule type="expression" dxfId="1756" priority="1875">
      <formula>$AA88="5/0300"</formula>
    </cfRule>
    <cfRule type="expression" dxfId="1755" priority="1876">
      <formula>$AA88="4/1000"</formula>
    </cfRule>
    <cfRule type="expression" dxfId="1754" priority="1877">
      <formula>$AA88="4/0300"</formula>
    </cfRule>
    <cfRule type="expression" dxfId="1753" priority="1878">
      <formula>$AA88="3/0200"</formula>
    </cfRule>
    <cfRule type="expression" dxfId="1752" priority="1879">
      <formula>$AA88="2/0200"</formula>
    </cfRule>
  </conditionalFormatting>
  <conditionalFormatting sqref="H89">
    <cfRule type="expression" dxfId="1751" priority="1868">
      <formula>$AA89="6/0300"</formula>
    </cfRule>
    <cfRule type="expression" dxfId="1750" priority="1869">
      <formula>$AA89="5/0300"</formula>
    </cfRule>
    <cfRule type="expression" dxfId="1749" priority="1870">
      <formula>$AA89="4/1000"</formula>
    </cfRule>
    <cfRule type="expression" dxfId="1748" priority="1871">
      <formula>$AA89="4/0300"</formula>
    </cfRule>
    <cfRule type="expression" dxfId="1747" priority="1872">
      <formula>$AA89="3/0200"</formula>
    </cfRule>
    <cfRule type="expression" dxfId="1746" priority="1873">
      <formula>$AA89="2/0200"</formula>
    </cfRule>
  </conditionalFormatting>
  <conditionalFormatting sqref="H90">
    <cfRule type="expression" dxfId="1745" priority="1862">
      <formula>$AA90="6/0300"</formula>
    </cfRule>
    <cfRule type="expression" dxfId="1744" priority="1863">
      <formula>$AA90="5/0300"</formula>
    </cfRule>
    <cfRule type="expression" dxfId="1743" priority="1864">
      <formula>$AA90="4/1000"</formula>
    </cfRule>
    <cfRule type="expression" dxfId="1742" priority="1865">
      <formula>$AA90="4/0300"</formula>
    </cfRule>
    <cfRule type="expression" dxfId="1741" priority="1866">
      <formula>$AA90="3/0200"</formula>
    </cfRule>
    <cfRule type="expression" dxfId="1740" priority="1867">
      <formula>$AA90="2/0200"</formula>
    </cfRule>
  </conditionalFormatting>
  <conditionalFormatting sqref="H91">
    <cfRule type="expression" dxfId="1739" priority="1856">
      <formula>$AA91="6/0300"</formula>
    </cfRule>
    <cfRule type="expression" dxfId="1738" priority="1857">
      <formula>$AA91="5/0300"</formula>
    </cfRule>
    <cfRule type="expression" dxfId="1737" priority="1858">
      <formula>$AA91="4/1000"</formula>
    </cfRule>
    <cfRule type="expression" dxfId="1736" priority="1859">
      <formula>$AA91="4/0300"</formula>
    </cfRule>
    <cfRule type="expression" dxfId="1735" priority="1860">
      <formula>$AA91="3/0200"</formula>
    </cfRule>
    <cfRule type="expression" dxfId="1734" priority="1861">
      <formula>$AA91="2/0200"</formula>
    </cfRule>
  </conditionalFormatting>
  <conditionalFormatting sqref="H92">
    <cfRule type="expression" dxfId="1733" priority="1850">
      <formula>$AA92="6/0300"</formula>
    </cfRule>
    <cfRule type="expression" dxfId="1732" priority="1851">
      <formula>$AA92="5/0300"</formula>
    </cfRule>
    <cfRule type="expression" dxfId="1731" priority="1852">
      <formula>$AA92="4/1000"</formula>
    </cfRule>
    <cfRule type="expression" dxfId="1730" priority="1853">
      <formula>$AA92="4/0300"</formula>
    </cfRule>
    <cfRule type="expression" dxfId="1729" priority="1854">
      <formula>$AA92="3/0200"</formula>
    </cfRule>
    <cfRule type="expression" dxfId="1728" priority="1855">
      <formula>$AA92="2/0200"</formula>
    </cfRule>
  </conditionalFormatting>
  <conditionalFormatting sqref="H93">
    <cfRule type="expression" dxfId="1727" priority="1844">
      <formula>$AA93="6/0300"</formula>
    </cfRule>
    <cfRule type="expression" dxfId="1726" priority="1845">
      <formula>$AA93="5/0300"</formula>
    </cfRule>
    <cfRule type="expression" dxfId="1725" priority="1846">
      <formula>$AA93="4/1000"</formula>
    </cfRule>
    <cfRule type="expression" dxfId="1724" priority="1847">
      <formula>$AA93="4/0300"</formula>
    </cfRule>
    <cfRule type="expression" dxfId="1723" priority="1848">
      <formula>$AA93="3/0200"</formula>
    </cfRule>
    <cfRule type="expression" dxfId="1722" priority="1849">
      <formula>$AA93="2/0200"</formula>
    </cfRule>
  </conditionalFormatting>
  <conditionalFormatting sqref="H94">
    <cfRule type="expression" dxfId="1721" priority="1838">
      <formula>$AA94="6/0300"</formula>
    </cfRule>
    <cfRule type="expression" dxfId="1720" priority="1839">
      <formula>$AA94="5/0300"</formula>
    </cfRule>
    <cfRule type="expression" dxfId="1719" priority="1840">
      <formula>$AA94="4/1000"</formula>
    </cfRule>
    <cfRule type="expression" dxfId="1718" priority="1841">
      <formula>$AA94="4/0300"</formula>
    </cfRule>
    <cfRule type="expression" dxfId="1717" priority="1842">
      <formula>$AA94="3/0200"</formula>
    </cfRule>
    <cfRule type="expression" dxfId="1716" priority="1843">
      <formula>$AA94="2/0200"</formula>
    </cfRule>
  </conditionalFormatting>
  <conditionalFormatting sqref="H95">
    <cfRule type="expression" dxfId="1715" priority="1832">
      <formula>$AA95="6/0300"</formula>
    </cfRule>
    <cfRule type="expression" dxfId="1714" priority="1833">
      <formula>$AA95="5/0300"</formula>
    </cfRule>
    <cfRule type="expression" dxfId="1713" priority="1834">
      <formula>$AA95="4/1000"</formula>
    </cfRule>
    <cfRule type="expression" dxfId="1712" priority="1835">
      <formula>$AA95="4/0300"</formula>
    </cfRule>
    <cfRule type="expression" dxfId="1711" priority="1836">
      <formula>$AA95="3/0200"</formula>
    </cfRule>
    <cfRule type="expression" dxfId="1710" priority="1837">
      <formula>$AA95="2/0200"</formula>
    </cfRule>
  </conditionalFormatting>
  <conditionalFormatting sqref="H96">
    <cfRule type="expression" dxfId="1709" priority="1826">
      <formula>$AA96="6/0300"</formula>
    </cfRule>
    <cfRule type="expression" dxfId="1708" priority="1827">
      <formula>$AA96="5/0300"</formula>
    </cfRule>
    <cfRule type="expression" dxfId="1707" priority="1828">
      <formula>$AA96="4/1000"</formula>
    </cfRule>
    <cfRule type="expression" dxfId="1706" priority="1829">
      <formula>$AA96="4/0300"</formula>
    </cfRule>
    <cfRule type="expression" dxfId="1705" priority="1830">
      <formula>$AA96="3/0200"</formula>
    </cfRule>
    <cfRule type="expression" dxfId="1704" priority="1831">
      <formula>$AA96="2/0200"</formula>
    </cfRule>
  </conditionalFormatting>
  <conditionalFormatting sqref="H97">
    <cfRule type="expression" dxfId="1703" priority="1820">
      <formula>$AA97="6/0300"</formula>
    </cfRule>
    <cfRule type="expression" dxfId="1702" priority="1821">
      <formula>$AA97="5/0300"</formula>
    </cfRule>
    <cfRule type="expression" dxfId="1701" priority="1822">
      <formula>$AA97="4/1000"</formula>
    </cfRule>
    <cfRule type="expression" dxfId="1700" priority="1823">
      <formula>$AA97="4/0300"</formula>
    </cfRule>
    <cfRule type="expression" dxfId="1699" priority="1824">
      <formula>$AA97="3/0200"</formula>
    </cfRule>
    <cfRule type="expression" dxfId="1698" priority="1825">
      <formula>$AA97="2/0200"</formula>
    </cfRule>
  </conditionalFormatting>
  <conditionalFormatting sqref="H98">
    <cfRule type="expression" dxfId="1697" priority="1814">
      <formula>$AA98="6/0300"</formula>
    </cfRule>
    <cfRule type="expression" dxfId="1696" priority="1815">
      <formula>$AA98="5/0300"</formula>
    </cfRule>
    <cfRule type="expression" dxfId="1695" priority="1816">
      <formula>$AA98="4/1000"</formula>
    </cfRule>
    <cfRule type="expression" dxfId="1694" priority="1817">
      <formula>$AA98="4/0300"</formula>
    </cfRule>
    <cfRule type="expression" dxfId="1693" priority="1818">
      <formula>$AA98="3/0200"</formula>
    </cfRule>
    <cfRule type="expression" dxfId="1692" priority="1819">
      <formula>$AA98="2/0200"</formula>
    </cfRule>
  </conditionalFormatting>
  <conditionalFormatting sqref="H99">
    <cfRule type="expression" dxfId="1691" priority="1808">
      <formula>$AA99="6/0300"</formula>
    </cfRule>
    <cfRule type="expression" dxfId="1690" priority="1809">
      <formula>$AA99="5/0300"</formula>
    </cfRule>
    <cfRule type="expression" dxfId="1689" priority="1810">
      <formula>$AA99="4/1000"</formula>
    </cfRule>
    <cfRule type="expression" dxfId="1688" priority="1811">
      <formula>$AA99="4/0300"</formula>
    </cfRule>
    <cfRule type="expression" dxfId="1687" priority="1812">
      <formula>$AA99="3/0200"</formula>
    </cfRule>
    <cfRule type="expression" dxfId="1686" priority="1813">
      <formula>$AA99="2/0200"</formula>
    </cfRule>
  </conditionalFormatting>
  <conditionalFormatting sqref="H100">
    <cfRule type="expression" dxfId="1685" priority="1802">
      <formula>$AA100="6/0300"</formula>
    </cfRule>
    <cfRule type="expression" dxfId="1684" priority="1803">
      <formula>$AA100="5/0300"</formula>
    </cfRule>
    <cfRule type="expression" dxfId="1683" priority="1804">
      <formula>$AA100="4/1000"</formula>
    </cfRule>
    <cfRule type="expression" dxfId="1682" priority="1805">
      <formula>$AA100="4/0300"</formula>
    </cfRule>
    <cfRule type="expression" dxfId="1681" priority="1806">
      <formula>$AA100="3/0200"</formula>
    </cfRule>
    <cfRule type="expression" dxfId="1680" priority="1807">
      <formula>$AA100="2/0200"</formula>
    </cfRule>
  </conditionalFormatting>
  <conditionalFormatting sqref="H101">
    <cfRule type="expression" dxfId="1679" priority="1796">
      <formula>$AA101="6/0300"</formula>
    </cfRule>
    <cfRule type="expression" dxfId="1678" priority="1797">
      <formula>$AA101="5/0300"</formula>
    </cfRule>
    <cfRule type="expression" dxfId="1677" priority="1798">
      <formula>$AA101="4/1000"</formula>
    </cfRule>
    <cfRule type="expression" dxfId="1676" priority="1799">
      <formula>$AA101="4/0300"</formula>
    </cfRule>
    <cfRule type="expression" dxfId="1675" priority="1800">
      <formula>$AA101="3/0200"</formula>
    </cfRule>
    <cfRule type="expression" dxfId="1674" priority="1801">
      <formula>$AA101="2/0200"</formula>
    </cfRule>
  </conditionalFormatting>
  <conditionalFormatting sqref="H102">
    <cfRule type="expression" dxfId="1673" priority="1790">
      <formula>$AA102="6/0300"</formula>
    </cfRule>
    <cfRule type="expression" dxfId="1672" priority="1791">
      <formula>$AA102="5/0300"</formula>
    </cfRule>
    <cfRule type="expression" dxfId="1671" priority="1792">
      <formula>$AA102="4/1000"</formula>
    </cfRule>
    <cfRule type="expression" dxfId="1670" priority="1793">
      <formula>$AA102="4/0300"</formula>
    </cfRule>
    <cfRule type="expression" dxfId="1669" priority="1794">
      <formula>$AA102="3/0200"</formula>
    </cfRule>
    <cfRule type="expression" dxfId="1668" priority="1795">
      <formula>$AA102="2/0200"</formula>
    </cfRule>
  </conditionalFormatting>
  <conditionalFormatting sqref="H103">
    <cfRule type="expression" dxfId="1667" priority="1784">
      <formula>$AA103="6/0300"</formula>
    </cfRule>
    <cfRule type="expression" dxfId="1666" priority="1785">
      <formula>$AA103="5/0300"</formula>
    </cfRule>
    <cfRule type="expression" dxfId="1665" priority="1786">
      <formula>$AA103="4/1000"</formula>
    </cfRule>
    <cfRule type="expression" dxfId="1664" priority="1787">
      <formula>$AA103="4/0300"</formula>
    </cfRule>
    <cfRule type="expression" dxfId="1663" priority="1788">
      <formula>$AA103="3/0200"</formula>
    </cfRule>
    <cfRule type="expression" dxfId="1662" priority="1789">
      <formula>$AA103="2/0200"</formula>
    </cfRule>
  </conditionalFormatting>
  <conditionalFormatting sqref="H104">
    <cfRule type="expression" dxfId="1661" priority="1778">
      <formula>$AA104="6/0300"</formula>
    </cfRule>
    <cfRule type="expression" dxfId="1660" priority="1779">
      <formula>$AA104="5/0300"</formula>
    </cfRule>
    <cfRule type="expression" dxfId="1659" priority="1780">
      <formula>$AA104="4/1000"</formula>
    </cfRule>
    <cfRule type="expression" dxfId="1658" priority="1781">
      <formula>$AA104="4/0300"</formula>
    </cfRule>
    <cfRule type="expression" dxfId="1657" priority="1782">
      <formula>$AA104="3/0200"</formula>
    </cfRule>
    <cfRule type="expression" dxfId="1656" priority="1783">
      <formula>$AA104="2/0200"</formula>
    </cfRule>
  </conditionalFormatting>
  <conditionalFormatting sqref="H105">
    <cfRule type="expression" dxfId="1655" priority="1772">
      <formula>$AA105="6/0300"</formula>
    </cfRule>
    <cfRule type="expression" dxfId="1654" priority="1773">
      <formula>$AA105="5/0300"</formula>
    </cfRule>
    <cfRule type="expression" dxfId="1653" priority="1774">
      <formula>$AA105="4/1000"</formula>
    </cfRule>
    <cfRule type="expression" dxfId="1652" priority="1775">
      <formula>$AA105="4/0300"</formula>
    </cfRule>
    <cfRule type="expression" dxfId="1651" priority="1776">
      <formula>$AA105="3/0200"</formula>
    </cfRule>
    <cfRule type="expression" dxfId="1650" priority="1777">
      <formula>$AA105="2/0200"</formula>
    </cfRule>
  </conditionalFormatting>
  <conditionalFormatting sqref="H106">
    <cfRule type="expression" dxfId="1649" priority="1766">
      <formula>$AA106="6/0300"</formula>
    </cfRule>
    <cfRule type="expression" dxfId="1648" priority="1767">
      <formula>$AA106="5/0300"</formula>
    </cfRule>
    <cfRule type="expression" dxfId="1647" priority="1768">
      <formula>$AA106="4/1000"</formula>
    </cfRule>
    <cfRule type="expression" dxfId="1646" priority="1769">
      <formula>$AA106="4/0300"</formula>
    </cfRule>
    <cfRule type="expression" dxfId="1645" priority="1770">
      <formula>$AA106="3/0200"</formula>
    </cfRule>
    <cfRule type="expression" dxfId="1644" priority="1771">
      <formula>$AA106="2/0200"</formula>
    </cfRule>
  </conditionalFormatting>
  <conditionalFormatting sqref="H107">
    <cfRule type="expression" dxfId="1643" priority="1760">
      <formula>$AA107="6/0300"</formula>
    </cfRule>
    <cfRule type="expression" dxfId="1642" priority="1761">
      <formula>$AA107="5/0300"</formula>
    </cfRule>
    <cfRule type="expression" dxfId="1641" priority="1762">
      <formula>$AA107="4/1000"</formula>
    </cfRule>
    <cfRule type="expression" dxfId="1640" priority="1763">
      <formula>$AA107="4/0300"</formula>
    </cfRule>
    <cfRule type="expression" dxfId="1639" priority="1764">
      <formula>$AA107="3/0200"</formula>
    </cfRule>
    <cfRule type="expression" dxfId="1638" priority="1765">
      <formula>$AA107="2/0200"</formula>
    </cfRule>
  </conditionalFormatting>
  <conditionalFormatting sqref="H108">
    <cfRule type="expression" dxfId="1637" priority="1754">
      <formula>$AA108="6/0300"</formula>
    </cfRule>
    <cfRule type="expression" dxfId="1636" priority="1755">
      <formula>$AA108="5/0300"</formula>
    </cfRule>
    <cfRule type="expression" dxfId="1635" priority="1756">
      <formula>$AA108="4/1000"</formula>
    </cfRule>
    <cfRule type="expression" dxfId="1634" priority="1757">
      <formula>$AA108="4/0300"</formula>
    </cfRule>
    <cfRule type="expression" dxfId="1633" priority="1758">
      <formula>$AA108="3/0200"</formula>
    </cfRule>
    <cfRule type="expression" dxfId="1632" priority="1759">
      <formula>$AA108="2/0200"</formula>
    </cfRule>
  </conditionalFormatting>
  <conditionalFormatting sqref="H109">
    <cfRule type="expression" dxfId="1631" priority="1748">
      <formula>$AA109="6/0300"</formula>
    </cfRule>
    <cfRule type="expression" dxfId="1630" priority="1749">
      <formula>$AA109="5/0300"</formula>
    </cfRule>
    <cfRule type="expression" dxfId="1629" priority="1750">
      <formula>$AA109="4/1000"</formula>
    </cfRule>
    <cfRule type="expression" dxfId="1628" priority="1751">
      <formula>$AA109="4/0300"</formula>
    </cfRule>
    <cfRule type="expression" dxfId="1627" priority="1752">
      <formula>$AA109="3/0200"</formula>
    </cfRule>
    <cfRule type="expression" dxfId="1626" priority="1753">
      <formula>$AA109="2/0200"</formula>
    </cfRule>
  </conditionalFormatting>
  <conditionalFormatting sqref="H110">
    <cfRule type="expression" dxfId="1625" priority="1742">
      <formula>$AA110="6/0300"</formula>
    </cfRule>
    <cfRule type="expression" dxfId="1624" priority="1743">
      <formula>$AA110="5/0300"</formula>
    </cfRule>
    <cfRule type="expression" dxfId="1623" priority="1744">
      <formula>$AA110="4/1000"</formula>
    </cfRule>
    <cfRule type="expression" dxfId="1622" priority="1745">
      <formula>$AA110="4/0300"</formula>
    </cfRule>
    <cfRule type="expression" dxfId="1621" priority="1746">
      <formula>$AA110="3/0200"</formula>
    </cfRule>
    <cfRule type="expression" dxfId="1620" priority="1747">
      <formula>$AA110="2/0200"</formula>
    </cfRule>
  </conditionalFormatting>
  <conditionalFormatting sqref="H111">
    <cfRule type="expression" dxfId="1619" priority="1736">
      <formula>$AA111="6/0300"</formula>
    </cfRule>
    <cfRule type="expression" dxfId="1618" priority="1737">
      <formula>$AA111="5/0300"</formula>
    </cfRule>
    <cfRule type="expression" dxfId="1617" priority="1738">
      <formula>$AA111="4/1000"</formula>
    </cfRule>
    <cfRule type="expression" dxfId="1616" priority="1739">
      <formula>$AA111="4/0300"</formula>
    </cfRule>
    <cfRule type="expression" dxfId="1615" priority="1740">
      <formula>$AA111="3/0200"</formula>
    </cfRule>
    <cfRule type="expression" dxfId="1614" priority="1741">
      <formula>$AA111="2/0200"</formula>
    </cfRule>
  </conditionalFormatting>
  <conditionalFormatting sqref="H112">
    <cfRule type="expression" dxfId="1613" priority="1730">
      <formula>$AA112="6/0300"</formula>
    </cfRule>
    <cfRule type="expression" dxfId="1612" priority="1731">
      <formula>$AA112="5/0300"</formula>
    </cfRule>
    <cfRule type="expression" dxfId="1611" priority="1732">
      <formula>$AA112="4/1000"</formula>
    </cfRule>
    <cfRule type="expression" dxfId="1610" priority="1733">
      <formula>$AA112="4/0300"</formula>
    </cfRule>
    <cfRule type="expression" dxfId="1609" priority="1734">
      <formula>$AA112="3/0200"</formula>
    </cfRule>
    <cfRule type="expression" dxfId="1608" priority="1735">
      <formula>$AA112="2/0200"</formula>
    </cfRule>
  </conditionalFormatting>
  <conditionalFormatting sqref="H113">
    <cfRule type="expression" dxfId="1607" priority="1724">
      <formula>$AA113="6/0300"</formula>
    </cfRule>
    <cfRule type="expression" dxfId="1606" priority="1725">
      <formula>$AA113="5/0300"</formula>
    </cfRule>
    <cfRule type="expression" dxfId="1605" priority="1726">
      <formula>$AA113="4/1000"</formula>
    </cfRule>
    <cfRule type="expression" dxfId="1604" priority="1727">
      <formula>$AA113="4/0300"</formula>
    </cfRule>
    <cfRule type="expression" dxfId="1603" priority="1728">
      <formula>$AA113="3/0200"</formula>
    </cfRule>
    <cfRule type="expression" dxfId="1602" priority="1729">
      <formula>$AA113="2/0200"</formula>
    </cfRule>
  </conditionalFormatting>
  <conditionalFormatting sqref="H114">
    <cfRule type="expression" dxfId="1601" priority="1718">
      <formula>$AA114="6/0300"</formula>
    </cfRule>
    <cfRule type="expression" dxfId="1600" priority="1719">
      <formula>$AA114="5/0300"</formula>
    </cfRule>
    <cfRule type="expression" dxfId="1599" priority="1720">
      <formula>$AA114="4/1000"</formula>
    </cfRule>
    <cfRule type="expression" dxfId="1598" priority="1721">
      <formula>$AA114="4/0300"</formula>
    </cfRule>
    <cfRule type="expression" dxfId="1597" priority="1722">
      <formula>$AA114="3/0200"</formula>
    </cfRule>
    <cfRule type="expression" dxfId="1596" priority="1723">
      <formula>$AA114="2/0200"</formula>
    </cfRule>
  </conditionalFormatting>
  <conditionalFormatting sqref="H115">
    <cfRule type="expression" dxfId="1595" priority="1712">
      <formula>$AA115="6/0300"</formula>
    </cfRule>
    <cfRule type="expression" dxfId="1594" priority="1713">
      <formula>$AA115="5/0300"</formula>
    </cfRule>
    <cfRule type="expression" dxfId="1593" priority="1714">
      <formula>$AA115="4/1000"</formula>
    </cfRule>
    <cfRule type="expression" dxfId="1592" priority="1715">
      <formula>$AA115="4/0300"</formula>
    </cfRule>
    <cfRule type="expression" dxfId="1591" priority="1716">
      <formula>$AA115="3/0200"</formula>
    </cfRule>
    <cfRule type="expression" dxfId="1590" priority="1717">
      <formula>$AA115="2/0200"</formula>
    </cfRule>
  </conditionalFormatting>
  <conditionalFormatting sqref="H116">
    <cfRule type="expression" dxfId="1589" priority="1706">
      <formula>$AA116="6/0300"</formula>
    </cfRule>
    <cfRule type="expression" dxfId="1588" priority="1707">
      <formula>$AA116="5/0300"</formula>
    </cfRule>
    <cfRule type="expression" dxfId="1587" priority="1708">
      <formula>$AA116="4/1000"</formula>
    </cfRule>
    <cfRule type="expression" dxfId="1586" priority="1709">
      <formula>$AA116="4/0300"</formula>
    </cfRule>
    <cfRule type="expression" dxfId="1585" priority="1710">
      <formula>$AA116="3/0200"</formula>
    </cfRule>
    <cfRule type="expression" dxfId="1584" priority="1711">
      <formula>$AA116="2/0200"</formula>
    </cfRule>
  </conditionalFormatting>
  <conditionalFormatting sqref="H117">
    <cfRule type="expression" dxfId="1583" priority="1700">
      <formula>$AA117="6/0300"</formula>
    </cfRule>
    <cfRule type="expression" dxfId="1582" priority="1701">
      <formula>$AA117="5/0300"</formula>
    </cfRule>
    <cfRule type="expression" dxfId="1581" priority="1702">
      <formula>$AA117="4/1000"</formula>
    </cfRule>
    <cfRule type="expression" dxfId="1580" priority="1703">
      <formula>$AA117="4/0300"</formula>
    </cfRule>
    <cfRule type="expression" dxfId="1579" priority="1704">
      <formula>$AA117="3/0200"</formula>
    </cfRule>
    <cfRule type="expression" dxfId="1578" priority="1705">
      <formula>$AA117="2/0200"</formula>
    </cfRule>
  </conditionalFormatting>
  <conditionalFormatting sqref="H118">
    <cfRule type="expression" dxfId="1577" priority="1694">
      <formula>$AA118="6/0300"</formula>
    </cfRule>
    <cfRule type="expression" dxfId="1576" priority="1695">
      <formula>$AA118="5/0300"</formula>
    </cfRule>
    <cfRule type="expression" dxfId="1575" priority="1696">
      <formula>$AA118="4/1000"</formula>
    </cfRule>
    <cfRule type="expression" dxfId="1574" priority="1697">
      <formula>$AA118="4/0300"</formula>
    </cfRule>
    <cfRule type="expression" dxfId="1573" priority="1698">
      <formula>$AA118="3/0200"</formula>
    </cfRule>
    <cfRule type="expression" dxfId="1572" priority="1699">
      <formula>$AA118="2/0200"</formula>
    </cfRule>
  </conditionalFormatting>
  <conditionalFormatting sqref="H119">
    <cfRule type="expression" dxfId="1571" priority="1688">
      <formula>$AA119="6/0300"</formula>
    </cfRule>
    <cfRule type="expression" dxfId="1570" priority="1689">
      <formula>$AA119="5/0300"</formula>
    </cfRule>
    <cfRule type="expression" dxfId="1569" priority="1690">
      <formula>$AA119="4/1000"</formula>
    </cfRule>
    <cfRule type="expression" dxfId="1568" priority="1691">
      <formula>$AA119="4/0300"</formula>
    </cfRule>
    <cfRule type="expression" dxfId="1567" priority="1692">
      <formula>$AA119="3/0200"</formula>
    </cfRule>
    <cfRule type="expression" dxfId="1566" priority="1693">
      <formula>$AA119="2/0200"</formula>
    </cfRule>
  </conditionalFormatting>
  <conditionalFormatting sqref="H120">
    <cfRule type="expression" dxfId="1565" priority="1682">
      <formula>$AA120="6/0300"</formula>
    </cfRule>
    <cfRule type="expression" dxfId="1564" priority="1683">
      <formula>$AA120="5/0300"</formula>
    </cfRule>
    <cfRule type="expression" dxfId="1563" priority="1684">
      <formula>$AA120="4/1000"</formula>
    </cfRule>
    <cfRule type="expression" dxfId="1562" priority="1685">
      <formula>$AA120="4/0300"</formula>
    </cfRule>
    <cfRule type="expression" dxfId="1561" priority="1686">
      <formula>$AA120="3/0200"</formula>
    </cfRule>
    <cfRule type="expression" dxfId="1560" priority="1687">
      <formula>$AA120="2/0200"</formula>
    </cfRule>
  </conditionalFormatting>
  <conditionalFormatting sqref="H121">
    <cfRule type="expression" dxfId="1559" priority="1676">
      <formula>$AA121="6/0300"</formula>
    </cfRule>
    <cfRule type="expression" dxfId="1558" priority="1677">
      <formula>$AA121="5/0300"</formula>
    </cfRule>
    <cfRule type="expression" dxfId="1557" priority="1678">
      <formula>$AA121="4/1000"</formula>
    </cfRule>
    <cfRule type="expression" dxfId="1556" priority="1679">
      <formula>$AA121="4/0300"</formula>
    </cfRule>
    <cfRule type="expression" dxfId="1555" priority="1680">
      <formula>$AA121="3/0200"</formula>
    </cfRule>
    <cfRule type="expression" dxfId="1554" priority="1681">
      <formula>$AA121="2/0200"</formula>
    </cfRule>
  </conditionalFormatting>
  <conditionalFormatting sqref="H122">
    <cfRule type="expression" dxfId="1553" priority="1670">
      <formula>$AA122="6/0300"</formula>
    </cfRule>
    <cfRule type="expression" dxfId="1552" priority="1671">
      <formula>$AA122="5/0300"</formula>
    </cfRule>
    <cfRule type="expression" dxfId="1551" priority="1672">
      <formula>$AA122="4/1000"</formula>
    </cfRule>
    <cfRule type="expression" dxfId="1550" priority="1673">
      <formula>$AA122="4/0300"</formula>
    </cfRule>
    <cfRule type="expression" dxfId="1549" priority="1674">
      <formula>$AA122="3/0200"</formula>
    </cfRule>
    <cfRule type="expression" dxfId="1548" priority="1675">
      <formula>$AA122="2/0200"</formula>
    </cfRule>
  </conditionalFormatting>
  <conditionalFormatting sqref="H123">
    <cfRule type="expression" dxfId="1547" priority="1664">
      <formula>$AA123="6/0300"</formula>
    </cfRule>
    <cfRule type="expression" dxfId="1546" priority="1665">
      <formula>$AA123="5/0300"</formula>
    </cfRule>
    <cfRule type="expression" dxfId="1545" priority="1666">
      <formula>$AA123="4/1000"</formula>
    </cfRule>
    <cfRule type="expression" dxfId="1544" priority="1667">
      <formula>$AA123="4/0300"</formula>
    </cfRule>
    <cfRule type="expression" dxfId="1543" priority="1668">
      <formula>$AA123="3/0200"</formula>
    </cfRule>
    <cfRule type="expression" dxfId="1542" priority="1669">
      <formula>$AA123="2/0200"</formula>
    </cfRule>
  </conditionalFormatting>
  <conditionalFormatting sqref="H124">
    <cfRule type="expression" dxfId="1541" priority="1658">
      <formula>$AA124="6/0300"</formula>
    </cfRule>
    <cfRule type="expression" dxfId="1540" priority="1659">
      <formula>$AA124="5/0300"</formula>
    </cfRule>
    <cfRule type="expression" dxfId="1539" priority="1660">
      <formula>$AA124="4/1000"</formula>
    </cfRule>
    <cfRule type="expression" dxfId="1538" priority="1661">
      <formula>$AA124="4/0300"</formula>
    </cfRule>
    <cfRule type="expression" dxfId="1537" priority="1662">
      <formula>$AA124="3/0200"</formula>
    </cfRule>
    <cfRule type="expression" dxfId="1536" priority="1663">
      <formula>$AA124="2/0200"</formula>
    </cfRule>
  </conditionalFormatting>
  <conditionalFormatting sqref="H125">
    <cfRule type="expression" dxfId="1535" priority="1652">
      <formula>$AA125="6/0300"</formula>
    </cfRule>
    <cfRule type="expression" dxfId="1534" priority="1653">
      <formula>$AA125="5/0300"</formula>
    </cfRule>
    <cfRule type="expression" dxfId="1533" priority="1654">
      <formula>$AA125="4/1000"</formula>
    </cfRule>
    <cfRule type="expression" dxfId="1532" priority="1655">
      <formula>$AA125="4/0300"</formula>
    </cfRule>
    <cfRule type="expression" dxfId="1531" priority="1656">
      <formula>$AA125="3/0200"</formula>
    </cfRule>
    <cfRule type="expression" dxfId="1530" priority="1657">
      <formula>$AA125="2/0200"</formula>
    </cfRule>
  </conditionalFormatting>
  <conditionalFormatting sqref="H126">
    <cfRule type="expression" dxfId="1529" priority="1646">
      <formula>$AA126="6/0300"</formula>
    </cfRule>
    <cfRule type="expression" dxfId="1528" priority="1647">
      <formula>$AA126="5/0300"</formula>
    </cfRule>
    <cfRule type="expression" dxfId="1527" priority="1648">
      <formula>$AA126="4/1000"</formula>
    </cfRule>
    <cfRule type="expression" dxfId="1526" priority="1649">
      <formula>$AA126="4/0300"</formula>
    </cfRule>
    <cfRule type="expression" dxfId="1525" priority="1650">
      <formula>$AA126="3/0200"</formula>
    </cfRule>
    <cfRule type="expression" dxfId="1524" priority="1651">
      <formula>$AA126="2/0200"</formula>
    </cfRule>
  </conditionalFormatting>
  <conditionalFormatting sqref="H127">
    <cfRule type="expression" dxfId="1523" priority="1640">
      <formula>$AA127="6/0300"</formula>
    </cfRule>
    <cfRule type="expression" dxfId="1522" priority="1641">
      <formula>$AA127="5/0300"</formula>
    </cfRule>
    <cfRule type="expression" dxfId="1521" priority="1642">
      <formula>$AA127="4/1000"</formula>
    </cfRule>
    <cfRule type="expression" dxfId="1520" priority="1643">
      <formula>$AA127="4/0300"</formula>
    </cfRule>
    <cfRule type="expression" dxfId="1519" priority="1644">
      <formula>$AA127="3/0200"</formula>
    </cfRule>
    <cfRule type="expression" dxfId="1518" priority="1645">
      <formula>$AA127="2/0200"</formula>
    </cfRule>
  </conditionalFormatting>
  <conditionalFormatting sqref="H128">
    <cfRule type="expression" dxfId="1517" priority="1634">
      <formula>$AA128="6/0300"</formula>
    </cfRule>
    <cfRule type="expression" dxfId="1516" priority="1635">
      <formula>$AA128="5/0300"</formula>
    </cfRule>
    <cfRule type="expression" dxfId="1515" priority="1636">
      <formula>$AA128="4/1000"</formula>
    </cfRule>
    <cfRule type="expression" dxfId="1514" priority="1637">
      <formula>$AA128="4/0300"</formula>
    </cfRule>
    <cfRule type="expression" dxfId="1513" priority="1638">
      <formula>$AA128="3/0200"</formula>
    </cfRule>
    <cfRule type="expression" dxfId="1512" priority="1639">
      <formula>$AA128="2/0200"</formula>
    </cfRule>
  </conditionalFormatting>
  <conditionalFormatting sqref="H129">
    <cfRule type="expression" dxfId="1511" priority="1628">
      <formula>$AA129="6/0300"</formula>
    </cfRule>
    <cfRule type="expression" dxfId="1510" priority="1629">
      <formula>$AA129="5/0300"</formula>
    </cfRule>
    <cfRule type="expression" dxfId="1509" priority="1630">
      <formula>$AA129="4/1000"</formula>
    </cfRule>
    <cfRule type="expression" dxfId="1508" priority="1631">
      <formula>$AA129="4/0300"</formula>
    </cfRule>
    <cfRule type="expression" dxfId="1507" priority="1632">
      <formula>$AA129="3/0200"</formula>
    </cfRule>
    <cfRule type="expression" dxfId="1506" priority="1633">
      <formula>$AA129="2/0200"</formula>
    </cfRule>
  </conditionalFormatting>
  <conditionalFormatting sqref="H130">
    <cfRule type="expression" dxfId="1505" priority="1622">
      <formula>$AA130="6/0300"</formula>
    </cfRule>
    <cfRule type="expression" dxfId="1504" priority="1623">
      <formula>$AA130="5/0300"</formula>
    </cfRule>
    <cfRule type="expression" dxfId="1503" priority="1624">
      <formula>$AA130="4/1000"</formula>
    </cfRule>
    <cfRule type="expression" dxfId="1502" priority="1625">
      <formula>$AA130="4/0300"</formula>
    </cfRule>
    <cfRule type="expression" dxfId="1501" priority="1626">
      <formula>$AA130="3/0200"</formula>
    </cfRule>
    <cfRule type="expression" dxfId="1500" priority="1627">
      <formula>$AA130="2/0200"</formula>
    </cfRule>
  </conditionalFormatting>
  <conditionalFormatting sqref="H131">
    <cfRule type="expression" dxfId="1499" priority="1616">
      <formula>$AA131="6/0300"</formula>
    </cfRule>
    <cfRule type="expression" dxfId="1498" priority="1617">
      <formula>$AA131="5/0300"</formula>
    </cfRule>
    <cfRule type="expression" dxfId="1497" priority="1618">
      <formula>$AA131="4/1000"</formula>
    </cfRule>
    <cfRule type="expression" dxfId="1496" priority="1619">
      <formula>$AA131="4/0300"</formula>
    </cfRule>
    <cfRule type="expression" dxfId="1495" priority="1620">
      <formula>$AA131="3/0200"</formula>
    </cfRule>
    <cfRule type="expression" dxfId="1494" priority="1621">
      <formula>$AA131="2/0200"</formula>
    </cfRule>
  </conditionalFormatting>
  <conditionalFormatting sqref="H132">
    <cfRule type="expression" dxfId="1493" priority="1610">
      <formula>$AA132="6/0300"</formula>
    </cfRule>
    <cfRule type="expression" dxfId="1492" priority="1611">
      <formula>$AA132="5/0300"</formula>
    </cfRule>
    <cfRule type="expression" dxfId="1491" priority="1612">
      <formula>$AA132="4/1000"</formula>
    </cfRule>
    <cfRule type="expression" dxfId="1490" priority="1613">
      <formula>$AA132="4/0300"</formula>
    </cfRule>
    <cfRule type="expression" dxfId="1489" priority="1614">
      <formula>$AA132="3/0200"</formula>
    </cfRule>
    <cfRule type="expression" dxfId="1488" priority="1615">
      <formula>$AA132="2/0200"</formula>
    </cfRule>
  </conditionalFormatting>
  <conditionalFormatting sqref="H133">
    <cfRule type="expression" dxfId="1487" priority="1604">
      <formula>$AA133="6/0300"</formula>
    </cfRule>
    <cfRule type="expression" dxfId="1486" priority="1605">
      <formula>$AA133="5/0300"</formula>
    </cfRule>
    <cfRule type="expression" dxfId="1485" priority="1606">
      <formula>$AA133="4/1000"</formula>
    </cfRule>
    <cfRule type="expression" dxfId="1484" priority="1607">
      <formula>$AA133="4/0300"</formula>
    </cfRule>
    <cfRule type="expression" dxfId="1483" priority="1608">
      <formula>$AA133="3/0200"</formula>
    </cfRule>
    <cfRule type="expression" dxfId="1482" priority="1609">
      <formula>$AA133="2/0200"</formula>
    </cfRule>
  </conditionalFormatting>
  <conditionalFormatting sqref="H134">
    <cfRule type="expression" dxfId="1481" priority="1598">
      <formula>$AA134="6/0300"</formula>
    </cfRule>
    <cfRule type="expression" dxfId="1480" priority="1599">
      <formula>$AA134="5/0300"</formula>
    </cfRule>
    <cfRule type="expression" dxfId="1479" priority="1600">
      <formula>$AA134="4/1000"</formula>
    </cfRule>
    <cfRule type="expression" dxfId="1478" priority="1601">
      <formula>$AA134="4/0300"</formula>
    </cfRule>
    <cfRule type="expression" dxfId="1477" priority="1602">
      <formula>$AA134="3/0200"</formula>
    </cfRule>
    <cfRule type="expression" dxfId="1476" priority="1603">
      <formula>$AA134="2/0200"</formula>
    </cfRule>
  </conditionalFormatting>
  <conditionalFormatting sqref="H135">
    <cfRule type="expression" dxfId="1475" priority="1592">
      <formula>$AA135="6/0300"</formula>
    </cfRule>
    <cfRule type="expression" dxfId="1474" priority="1593">
      <formula>$AA135="5/0300"</formula>
    </cfRule>
    <cfRule type="expression" dxfId="1473" priority="1594">
      <formula>$AA135="4/1000"</formula>
    </cfRule>
    <cfRule type="expression" dxfId="1472" priority="1595">
      <formula>$AA135="4/0300"</formula>
    </cfRule>
    <cfRule type="expression" dxfId="1471" priority="1596">
      <formula>$AA135="3/0200"</formula>
    </cfRule>
    <cfRule type="expression" dxfId="1470" priority="1597">
      <formula>$AA135="2/0200"</formula>
    </cfRule>
  </conditionalFormatting>
  <conditionalFormatting sqref="H136">
    <cfRule type="expression" dxfId="1469" priority="1586">
      <formula>$AA136="6/0300"</formula>
    </cfRule>
    <cfRule type="expression" dxfId="1468" priority="1587">
      <formula>$AA136="5/0300"</formula>
    </cfRule>
    <cfRule type="expression" dxfId="1467" priority="1588">
      <formula>$AA136="4/1000"</formula>
    </cfRule>
    <cfRule type="expression" dxfId="1466" priority="1589">
      <formula>$AA136="4/0300"</formula>
    </cfRule>
    <cfRule type="expression" dxfId="1465" priority="1590">
      <formula>$AA136="3/0200"</formula>
    </cfRule>
    <cfRule type="expression" dxfId="1464" priority="1591">
      <formula>$AA136="2/0200"</formula>
    </cfRule>
  </conditionalFormatting>
  <conditionalFormatting sqref="H137">
    <cfRule type="expression" dxfId="1463" priority="1580">
      <formula>$AA137="6/0300"</formula>
    </cfRule>
    <cfRule type="expression" dxfId="1462" priority="1581">
      <formula>$AA137="5/0300"</formula>
    </cfRule>
    <cfRule type="expression" dxfId="1461" priority="1582">
      <formula>$AA137="4/1000"</formula>
    </cfRule>
    <cfRule type="expression" dxfId="1460" priority="1583">
      <formula>$AA137="4/0300"</formula>
    </cfRule>
    <cfRule type="expression" dxfId="1459" priority="1584">
      <formula>$AA137="3/0200"</formula>
    </cfRule>
    <cfRule type="expression" dxfId="1458" priority="1585">
      <formula>$AA137="2/0200"</formula>
    </cfRule>
  </conditionalFormatting>
  <conditionalFormatting sqref="H138">
    <cfRule type="expression" dxfId="1457" priority="1574">
      <formula>$AA138="6/0300"</formula>
    </cfRule>
    <cfRule type="expression" dxfId="1456" priority="1575">
      <formula>$AA138="5/0300"</formula>
    </cfRule>
    <cfRule type="expression" dxfId="1455" priority="1576">
      <formula>$AA138="4/1000"</formula>
    </cfRule>
    <cfRule type="expression" dxfId="1454" priority="1577">
      <formula>$AA138="4/0300"</formula>
    </cfRule>
    <cfRule type="expression" dxfId="1453" priority="1578">
      <formula>$AA138="3/0200"</formula>
    </cfRule>
    <cfRule type="expression" dxfId="1452" priority="1579">
      <formula>$AA138="2/0200"</formula>
    </cfRule>
  </conditionalFormatting>
  <conditionalFormatting sqref="H139">
    <cfRule type="expression" dxfId="1451" priority="1568">
      <formula>$AA139="6/0300"</formula>
    </cfRule>
    <cfRule type="expression" dxfId="1450" priority="1569">
      <formula>$AA139="5/0300"</formula>
    </cfRule>
    <cfRule type="expression" dxfId="1449" priority="1570">
      <formula>$AA139="4/1000"</formula>
    </cfRule>
    <cfRule type="expression" dxfId="1448" priority="1571">
      <formula>$AA139="4/0300"</formula>
    </cfRule>
    <cfRule type="expression" dxfId="1447" priority="1572">
      <formula>$AA139="3/0200"</formula>
    </cfRule>
    <cfRule type="expression" dxfId="1446" priority="1573">
      <formula>$AA139="2/0200"</formula>
    </cfRule>
  </conditionalFormatting>
  <conditionalFormatting sqref="H140">
    <cfRule type="expression" dxfId="1445" priority="1562">
      <formula>$AA140="6/0300"</formula>
    </cfRule>
    <cfRule type="expression" dxfId="1444" priority="1563">
      <formula>$AA140="5/0300"</formula>
    </cfRule>
    <cfRule type="expression" dxfId="1443" priority="1564">
      <formula>$AA140="4/1000"</formula>
    </cfRule>
    <cfRule type="expression" dxfId="1442" priority="1565">
      <formula>$AA140="4/0300"</formula>
    </cfRule>
    <cfRule type="expression" dxfId="1441" priority="1566">
      <formula>$AA140="3/0200"</formula>
    </cfRule>
    <cfRule type="expression" dxfId="1440" priority="1567">
      <formula>$AA140="2/0200"</formula>
    </cfRule>
  </conditionalFormatting>
  <conditionalFormatting sqref="H141">
    <cfRule type="expression" dxfId="1439" priority="1556">
      <formula>$AA141="6/0300"</formula>
    </cfRule>
    <cfRule type="expression" dxfId="1438" priority="1557">
      <formula>$AA141="5/0300"</formula>
    </cfRule>
    <cfRule type="expression" dxfId="1437" priority="1558">
      <formula>$AA141="4/1000"</formula>
    </cfRule>
    <cfRule type="expression" dxfId="1436" priority="1559">
      <formula>$AA141="4/0300"</formula>
    </cfRule>
    <cfRule type="expression" dxfId="1435" priority="1560">
      <formula>$AA141="3/0200"</formula>
    </cfRule>
    <cfRule type="expression" dxfId="1434" priority="1561">
      <formula>$AA141="2/0200"</formula>
    </cfRule>
  </conditionalFormatting>
  <conditionalFormatting sqref="H142">
    <cfRule type="expression" dxfId="1433" priority="1550">
      <formula>$AA142="6/0300"</formula>
    </cfRule>
    <cfRule type="expression" dxfId="1432" priority="1551">
      <formula>$AA142="5/0300"</formula>
    </cfRule>
    <cfRule type="expression" dxfId="1431" priority="1552">
      <formula>$AA142="4/1000"</formula>
    </cfRule>
    <cfRule type="expression" dxfId="1430" priority="1553">
      <formula>$AA142="4/0300"</formula>
    </cfRule>
    <cfRule type="expression" dxfId="1429" priority="1554">
      <formula>$AA142="3/0200"</formula>
    </cfRule>
    <cfRule type="expression" dxfId="1428" priority="1555">
      <formula>$AA142="2/0200"</formula>
    </cfRule>
  </conditionalFormatting>
  <conditionalFormatting sqref="H143">
    <cfRule type="expression" dxfId="1427" priority="1544">
      <formula>$AA143="6/0300"</formula>
    </cfRule>
    <cfRule type="expression" dxfId="1426" priority="1545">
      <formula>$AA143="5/0300"</formula>
    </cfRule>
    <cfRule type="expression" dxfId="1425" priority="1546">
      <formula>$AA143="4/1000"</formula>
    </cfRule>
    <cfRule type="expression" dxfId="1424" priority="1547">
      <formula>$AA143="4/0300"</formula>
    </cfRule>
    <cfRule type="expression" dxfId="1423" priority="1548">
      <formula>$AA143="3/0200"</formula>
    </cfRule>
    <cfRule type="expression" dxfId="1422" priority="1549">
      <formula>$AA143="2/0200"</formula>
    </cfRule>
  </conditionalFormatting>
  <conditionalFormatting sqref="H144">
    <cfRule type="expression" dxfId="1421" priority="1538">
      <formula>$AA144="6/0300"</formula>
    </cfRule>
    <cfRule type="expression" dxfId="1420" priority="1539">
      <formula>$AA144="5/0300"</formula>
    </cfRule>
    <cfRule type="expression" dxfId="1419" priority="1540">
      <formula>$AA144="4/1000"</formula>
    </cfRule>
    <cfRule type="expression" dxfId="1418" priority="1541">
      <formula>$AA144="4/0300"</formula>
    </cfRule>
    <cfRule type="expression" dxfId="1417" priority="1542">
      <formula>$AA144="3/0200"</formula>
    </cfRule>
    <cfRule type="expression" dxfId="1416" priority="1543">
      <formula>$AA144="2/0200"</formula>
    </cfRule>
  </conditionalFormatting>
  <conditionalFormatting sqref="H145">
    <cfRule type="expression" dxfId="1415" priority="1532">
      <formula>$AA145="6/0300"</formula>
    </cfRule>
    <cfRule type="expression" dxfId="1414" priority="1533">
      <formula>$AA145="5/0300"</formula>
    </cfRule>
    <cfRule type="expression" dxfId="1413" priority="1534">
      <formula>$AA145="4/1000"</formula>
    </cfRule>
    <cfRule type="expression" dxfId="1412" priority="1535">
      <formula>$AA145="4/0300"</formula>
    </cfRule>
    <cfRule type="expression" dxfId="1411" priority="1536">
      <formula>$AA145="3/0200"</formula>
    </cfRule>
    <cfRule type="expression" dxfId="1410" priority="1537">
      <formula>$AA145="2/0200"</formula>
    </cfRule>
  </conditionalFormatting>
  <conditionalFormatting sqref="H146">
    <cfRule type="expression" dxfId="1409" priority="1526">
      <formula>$AA146="6/0300"</formula>
    </cfRule>
    <cfRule type="expression" dxfId="1408" priority="1527">
      <formula>$AA146="5/0300"</formula>
    </cfRule>
    <cfRule type="expression" dxfId="1407" priority="1528">
      <formula>$AA146="4/1000"</formula>
    </cfRule>
    <cfRule type="expression" dxfId="1406" priority="1529">
      <formula>$AA146="4/0300"</formula>
    </cfRule>
    <cfRule type="expression" dxfId="1405" priority="1530">
      <formula>$AA146="3/0200"</formula>
    </cfRule>
    <cfRule type="expression" dxfId="1404" priority="1531">
      <formula>$AA146="2/0200"</formula>
    </cfRule>
  </conditionalFormatting>
  <conditionalFormatting sqref="H147">
    <cfRule type="expression" dxfId="1403" priority="1520">
      <formula>$AA147="6/0300"</formula>
    </cfRule>
    <cfRule type="expression" dxfId="1402" priority="1521">
      <formula>$AA147="5/0300"</formula>
    </cfRule>
    <cfRule type="expression" dxfId="1401" priority="1522">
      <formula>$AA147="4/1000"</formula>
    </cfRule>
    <cfRule type="expression" dxfId="1400" priority="1523">
      <formula>$AA147="4/0300"</formula>
    </cfRule>
    <cfRule type="expression" dxfId="1399" priority="1524">
      <formula>$AA147="3/0200"</formula>
    </cfRule>
    <cfRule type="expression" dxfId="1398" priority="1525">
      <formula>$AA147="2/0200"</formula>
    </cfRule>
  </conditionalFormatting>
  <conditionalFormatting sqref="H148">
    <cfRule type="expression" dxfId="1397" priority="1514">
      <formula>$AA148="6/0300"</formula>
    </cfRule>
    <cfRule type="expression" dxfId="1396" priority="1515">
      <formula>$AA148="5/0300"</formula>
    </cfRule>
    <cfRule type="expression" dxfId="1395" priority="1516">
      <formula>$AA148="4/1000"</formula>
    </cfRule>
    <cfRule type="expression" dxfId="1394" priority="1517">
      <formula>$AA148="4/0300"</formula>
    </cfRule>
    <cfRule type="expression" dxfId="1393" priority="1518">
      <formula>$AA148="3/0200"</formula>
    </cfRule>
    <cfRule type="expression" dxfId="1392" priority="1519">
      <formula>$AA148="2/0200"</formula>
    </cfRule>
  </conditionalFormatting>
  <conditionalFormatting sqref="H149">
    <cfRule type="expression" dxfId="1391" priority="1508">
      <formula>$AA149="6/0300"</formula>
    </cfRule>
    <cfRule type="expression" dxfId="1390" priority="1509">
      <formula>$AA149="5/0300"</formula>
    </cfRule>
    <cfRule type="expression" dxfId="1389" priority="1510">
      <formula>$AA149="4/1000"</formula>
    </cfRule>
    <cfRule type="expression" dxfId="1388" priority="1511">
      <formula>$AA149="4/0300"</formula>
    </cfRule>
    <cfRule type="expression" dxfId="1387" priority="1512">
      <formula>$AA149="3/0200"</formula>
    </cfRule>
    <cfRule type="expression" dxfId="1386" priority="1513">
      <formula>$AA149="2/0200"</formula>
    </cfRule>
  </conditionalFormatting>
  <conditionalFormatting sqref="H150">
    <cfRule type="expression" dxfId="1385" priority="1502">
      <formula>$AA150="6/0300"</formula>
    </cfRule>
    <cfRule type="expression" dxfId="1384" priority="1503">
      <formula>$AA150="5/0300"</formula>
    </cfRule>
    <cfRule type="expression" dxfId="1383" priority="1504">
      <formula>$AA150="4/1000"</formula>
    </cfRule>
    <cfRule type="expression" dxfId="1382" priority="1505">
      <formula>$AA150="4/0300"</formula>
    </cfRule>
    <cfRule type="expression" dxfId="1381" priority="1506">
      <formula>$AA150="3/0200"</formula>
    </cfRule>
    <cfRule type="expression" dxfId="1380" priority="1507">
      <formula>$AA150="2/0200"</formula>
    </cfRule>
  </conditionalFormatting>
  <conditionalFormatting sqref="H151">
    <cfRule type="expression" dxfId="1379" priority="1496">
      <formula>$AA151="6/0300"</formula>
    </cfRule>
    <cfRule type="expression" dxfId="1378" priority="1497">
      <formula>$AA151="5/0300"</formula>
    </cfRule>
    <cfRule type="expression" dxfId="1377" priority="1498">
      <formula>$AA151="4/1000"</formula>
    </cfRule>
    <cfRule type="expression" dxfId="1376" priority="1499">
      <formula>$AA151="4/0300"</formula>
    </cfRule>
    <cfRule type="expression" dxfId="1375" priority="1500">
      <formula>$AA151="3/0200"</formula>
    </cfRule>
    <cfRule type="expression" dxfId="1374" priority="1501">
      <formula>$AA151="2/0200"</formula>
    </cfRule>
  </conditionalFormatting>
  <conditionalFormatting sqref="H152">
    <cfRule type="expression" dxfId="1373" priority="1490">
      <formula>$AA152="6/0300"</formula>
    </cfRule>
    <cfRule type="expression" dxfId="1372" priority="1491">
      <formula>$AA152="5/0300"</formula>
    </cfRule>
    <cfRule type="expression" dxfId="1371" priority="1492">
      <formula>$AA152="4/1000"</formula>
    </cfRule>
    <cfRule type="expression" dxfId="1370" priority="1493">
      <formula>$AA152="4/0300"</formula>
    </cfRule>
    <cfRule type="expression" dxfId="1369" priority="1494">
      <formula>$AA152="3/0200"</formula>
    </cfRule>
    <cfRule type="expression" dxfId="1368" priority="1495">
      <formula>$AA152="2/0200"</formula>
    </cfRule>
  </conditionalFormatting>
  <conditionalFormatting sqref="H153">
    <cfRule type="expression" dxfId="1367" priority="1484">
      <formula>$AA153="6/0300"</formula>
    </cfRule>
    <cfRule type="expression" dxfId="1366" priority="1485">
      <formula>$AA153="5/0300"</formula>
    </cfRule>
    <cfRule type="expression" dxfId="1365" priority="1486">
      <formula>$AA153="4/1000"</formula>
    </cfRule>
    <cfRule type="expression" dxfId="1364" priority="1487">
      <formula>$AA153="4/0300"</formula>
    </cfRule>
    <cfRule type="expression" dxfId="1363" priority="1488">
      <formula>$AA153="3/0200"</formula>
    </cfRule>
    <cfRule type="expression" dxfId="1362" priority="1489">
      <formula>$AA153="2/0200"</formula>
    </cfRule>
  </conditionalFormatting>
  <conditionalFormatting sqref="H154">
    <cfRule type="expression" dxfId="1361" priority="1478">
      <formula>$AA154="6/0300"</formula>
    </cfRule>
    <cfRule type="expression" dxfId="1360" priority="1479">
      <formula>$AA154="5/0300"</formula>
    </cfRule>
    <cfRule type="expression" dxfId="1359" priority="1480">
      <formula>$AA154="4/1000"</formula>
    </cfRule>
    <cfRule type="expression" dxfId="1358" priority="1481">
      <formula>$AA154="4/0300"</formula>
    </cfRule>
    <cfRule type="expression" dxfId="1357" priority="1482">
      <formula>$AA154="3/0200"</formula>
    </cfRule>
    <cfRule type="expression" dxfId="1356" priority="1483">
      <formula>$AA154="2/0200"</formula>
    </cfRule>
  </conditionalFormatting>
  <conditionalFormatting sqref="H155">
    <cfRule type="expression" dxfId="1355" priority="1472">
      <formula>$AA155="6/0300"</formula>
    </cfRule>
    <cfRule type="expression" dxfId="1354" priority="1473">
      <formula>$AA155="5/0300"</formula>
    </cfRule>
    <cfRule type="expression" dxfId="1353" priority="1474">
      <formula>$AA155="4/1000"</formula>
    </cfRule>
    <cfRule type="expression" dxfId="1352" priority="1475">
      <formula>$AA155="4/0300"</formula>
    </cfRule>
    <cfRule type="expression" dxfId="1351" priority="1476">
      <formula>$AA155="3/0200"</formula>
    </cfRule>
    <cfRule type="expression" dxfId="1350" priority="1477">
      <formula>$AA155="2/0200"</formula>
    </cfRule>
  </conditionalFormatting>
  <conditionalFormatting sqref="H156">
    <cfRule type="expression" dxfId="1349" priority="1466">
      <formula>$AA156="6/0300"</formula>
    </cfRule>
    <cfRule type="expression" dxfId="1348" priority="1467">
      <formula>$AA156="5/0300"</formula>
    </cfRule>
    <cfRule type="expression" dxfId="1347" priority="1468">
      <formula>$AA156="4/1000"</formula>
    </cfRule>
    <cfRule type="expression" dxfId="1346" priority="1469">
      <formula>$AA156="4/0300"</formula>
    </cfRule>
    <cfRule type="expression" dxfId="1345" priority="1470">
      <formula>$AA156="3/0200"</formula>
    </cfRule>
    <cfRule type="expression" dxfId="1344" priority="1471">
      <formula>$AA156="2/0200"</formula>
    </cfRule>
  </conditionalFormatting>
  <conditionalFormatting sqref="H157">
    <cfRule type="expression" dxfId="1343" priority="1460">
      <formula>$AA157="6/0300"</formula>
    </cfRule>
    <cfRule type="expression" dxfId="1342" priority="1461">
      <formula>$AA157="5/0300"</formula>
    </cfRule>
    <cfRule type="expression" dxfId="1341" priority="1462">
      <formula>$AA157="4/1000"</formula>
    </cfRule>
    <cfRule type="expression" dxfId="1340" priority="1463">
      <formula>$AA157="4/0300"</formula>
    </cfRule>
    <cfRule type="expression" dxfId="1339" priority="1464">
      <formula>$AA157="3/0200"</formula>
    </cfRule>
    <cfRule type="expression" dxfId="1338" priority="1465">
      <formula>$AA157="2/0200"</formula>
    </cfRule>
  </conditionalFormatting>
  <conditionalFormatting sqref="H158">
    <cfRule type="expression" dxfId="1337" priority="1454">
      <formula>$AA158="6/0300"</formula>
    </cfRule>
    <cfRule type="expression" dxfId="1336" priority="1455">
      <formula>$AA158="5/0300"</formula>
    </cfRule>
    <cfRule type="expression" dxfId="1335" priority="1456">
      <formula>$AA158="4/1000"</formula>
    </cfRule>
    <cfRule type="expression" dxfId="1334" priority="1457">
      <formula>$AA158="4/0300"</formula>
    </cfRule>
    <cfRule type="expression" dxfId="1333" priority="1458">
      <formula>$AA158="3/0200"</formula>
    </cfRule>
    <cfRule type="expression" dxfId="1332" priority="1459">
      <formula>$AA158="2/0200"</formula>
    </cfRule>
  </conditionalFormatting>
  <conditionalFormatting sqref="H159">
    <cfRule type="expression" dxfId="1331" priority="1448">
      <formula>$AA159="6/0300"</formula>
    </cfRule>
    <cfRule type="expression" dxfId="1330" priority="1449">
      <formula>$AA159="5/0300"</formula>
    </cfRule>
    <cfRule type="expression" dxfId="1329" priority="1450">
      <formula>$AA159="4/1000"</formula>
    </cfRule>
    <cfRule type="expression" dxfId="1328" priority="1451">
      <formula>$AA159="4/0300"</formula>
    </cfRule>
    <cfRule type="expression" dxfId="1327" priority="1452">
      <formula>$AA159="3/0200"</formula>
    </cfRule>
    <cfRule type="expression" dxfId="1326" priority="1453">
      <formula>$AA159="2/0200"</formula>
    </cfRule>
  </conditionalFormatting>
  <conditionalFormatting sqref="H160">
    <cfRule type="expression" dxfId="1325" priority="1442">
      <formula>$AA160="6/0300"</formula>
    </cfRule>
    <cfRule type="expression" dxfId="1324" priority="1443">
      <formula>$AA160="5/0300"</formula>
    </cfRule>
    <cfRule type="expression" dxfId="1323" priority="1444">
      <formula>$AA160="4/1000"</formula>
    </cfRule>
    <cfRule type="expression" dxfId="1322" priority="1445">
      <formula>$AA160="4/0300"</formula>
    </cfRule>
    <cfRule type="expression" dxfId="1321" priority="1446">
      <formula>$AA160="3/0200"</formula>
    </cfRule>
    <cfRule type="expression" dxfId="1320" priority="1447">
      <formula>$AA160="2/0200"</formula>
    </cfRule>
  </conditionalFormatting>
  <conditionalFormatting sqref="H161">
    <cfRule type="expression" dxfId="1319" priority="1436">
      <formula>$AA161="6/0300"</formula>
    </cfRule>
    <cfRule type="expression" dxfId="1318" priority="1437">
      <formula>$AA161="5/0300"</formula>
    </cfRule>
    <cfRule type="expression" dxfId="1317" priority="1438">
      <formula>$AA161="4/1000"</formula>
    </cfRule>
    <cfRule type="expression" dxfId="1316" priority="1439">
      <formula>$AA161="4/0300"</formula>
    </cfRule>
    <cfRule type="expression" dxfId="1315" priority="1440">
      <formula>$AA161="3/0200"</formula>
    </cfRule>
    <cfRule type="expression" dxfId="1314" priority="1441">
      <formula>$AA161="2/0200"</formula>
    </cfRule>
  </conditionalFormatting>
  <conditionalFormatting sqref="H162">
    <cfRule type="expression" dxfId="1313" priority="1430">
      <formula>$AA162="6/0300"</formula>
    </cfRule>
    <cfRule type="expression" dxfId="1312" priority="1431">
      <formula>$AA162="5/0300"</formula>
    </cfRule>
    <cfRule type="expression" dxfId="1311" priority="1432">
      <formula>$AA162="4/1000"</formula>
    </cfRule>
    <cfRule type="expression" dxfId="1310" priority="1433">
      <formula>$AA162="4/0300"</formula>
    </cfRule>
    <cfRule type="expression" dxfId="1309" priority="1434">
      <formula>$AA162="3/0200"</formula>
    </cfRule>
    <cfRule type="expression" dxfId="1308" priority="1435">
      <formula>$AA162="2/0200"</formula>
    </cfRule>
  </conditionalFormatting>
  <conditionalFormatting sqref="H163">
    <cfRule type="expression" dxfId="1307" priority="1424">
      <formula>$AA163="6/0300"</formula>
    </cfRule>
    <cfRule type="expression" dxfId="1306" priority="1425">
      <formula>$AA163="5/0300"</formula>
    </cfRule>
    <cfRule type="expression" dxfId="1305" priority="1426">
      <formula>$AA163="4/1000"</formula>
    </cfRule>
    <cfRule type="expression" dxfId="1304" priority="1427">
      <formula>$AA163="4/0300"</formula>
    </cfRule>
    <cfRule type="expression" dxfId="1303" priority="1428">
      <formula>$AA163="3/0200"</formula>
    </cfRule>
    <cfRule type="expression" dxfId="1302" priority="1429">
      <formula>$AA163="2/0200"</formula>
    </cfRule>
  </conditionalFormatting>
  <conditionalFormatting sqref="H164">
    <cfRule type="expression" dxfId="1301" priority="1418">
      <formula>$AA164="6/0300"</formula>
    </cfRule>
    <cfRule type="expression" dxfId="1300" priority="1419">
      <formula>$AA164="5/0300"</formula>
    </cfRule>
    <cfRule type="expression" dxfId="1299" priority="1420">
      <formula>$AA164="4/1000"</formula>
    </cfRule>
    <cfRule type="expression" dxfId="1298" priority="1421">
      <formula>$AA164="4/0300"</formula>
    </cfRule>
    <cfRule type="expression" dxfId="1297" priority="1422">
      <formula>$AA164="3/0200"</formula>
    </cfRule>
    <cfRule type="expression" dxfId="1296" priority="1423">
      <formula>$AA164="2/0200"</formula>
    </cfRule>
  </conditionalFormatting>
  <conditionalFormatting sqref="H165">
    <cfRule type="expression" dxfId="1295" priority="1412">
      <formula>$AA165="6/0300"</formula>
    </cfRule>
    <cfRule type="expression" dxfId="1294" priority="1413">
      <formula>$AA165="5/0300"</formula>
    </cfRule>
    <cfRule type="expression" dxfId="1293" priority="1414">
      <formula>$AA165="4/1000"</formula>
    </cfRule>
    <cfRule type="expression" dxfId="1292" priority="1415">
      <formula>$AA165="4/0300"</formula>
    </cfRule>
    <cfRule type="expression" dxfId="1291" priority="1416">
      <formula>$AA165="3/0200"</formula>
    </cfRule>
    <cfRule type="expression" dxfId="1290" priority="1417">
      <formula>$AA165="2/0200"</formula>
    </cfRule>
  </conditionalFormatting>
  <conditionalFormatting sqref="H166">
    <cfRule type="expression" dxfId="1289" priority="1406">
      <formula>$AA166="6/0300"</formula>
    </cfRule>
    <cfRule type="expression" dxfId="1288" priority="1407">
      <formula>$AA166="5/0300"</formula>
    </cfRule>
    <cfRule type="expression" dxfId="1287" priority="1408">
      <formula>$AA166="4/1000"</formula>
    </cfRule>
    <cfRule type="expression" dxfId="1286" priority="1409">
      <formula>$AA166="4/0300"</formula>
    </cfRule>
    <cfRule type="expression" dxfId="1285" priority="1410">
      <formula>$AA166="3/0200"</formula>
    </cfRule>
    <cfRule type="expression" dxfId="1284" priority="1411">
      <formula>$AA166="2/0200"</formula>
    </cfRule>
  </conditionalFormatting>
  <conditionalFormatting sqref="H167">
    <cfRule type="expression" dxfId="1283" priority="1400">
      <formula>$AA167="6/0300"</formula>
    </cfRule>
    <cfRule type="expression" dxfId="1282" priority="1401">
      <formula>$AA167="5/0300"</formula>
    </cfRule>
    <cfRule type="expression" dxfId="1281" priority="1402">
      <formula>$AA167="4/1000"</formula>
    </cfRule>
    <cfRule type="expression" dxfId="1280" priority="1403">
      <formula>$AA167="4/0300"</formula>
    </cfRule>
    <cfRule type="expression" dxfId="1279" priority="1404">
      <formula>$AA167="3/0200"</formula>
    </cfRule>
    <cfRule type="expression" dxfId="1278" priority="1405">
      <formula>$AA167="2/0200"</formula>
    </cfRule>
  </conditionalFormatting>
  <conditionalFormatting sqref="H168">
    <cfRule type="expression" dxfId="1277" priority="1394">
      <formula>$AA168="6/0300"</formula>
    </cfRule>
    <cfRule type="expression" dxfId="1276" priority="1395">
      <formula>$AA168="5/0300"</formula>
    </cfRule>
    <cfRule type="expression" dxfId="1275" priority="1396">
      <formula>$AA168="4/1000"</formula>
    </cfRule>
    <cfRule type="expression" dxfId="1274" priority="1397">
      <formula>$AA168="4/0300"</formula>
    </cfRule>
    <cfRule type="expression" dxfId="1273" priority="1398">
      <formula>$AA168="3/0200"</formula>
    </cfRule>
    <cfRule type="expression" dxfId="1272" priority="1399">
      <formula>$AA168="2/0200"</formula>
    </cfRule>
  </conditionalFormatting>
  <conditionalFormatting sqref="H169">
    <cfRule type="expression" dxfId="1271" priority="1388">
      <formula>$AA169="6/0300"</formula>
    </cfRule>
    <cfRule type="expression" dxfId="1270" priority="1389">
      <formula>$AA169="5/0300"</formula>
    </cfRule>
    <cfRule type="expression" dxfId="1269" priority="1390">
      <formula>$AA169="4/1000"</formula>
    </cfRule>
    <cfRule type="expression" dxfId="1268" priority="1391">
      <formula>$AA169="4/0300"</formula>
    </cfRule>
    <cfRule type="expression" dxfId="1267" priority="1392">
      <formula>$AA169="3/0200"</formula>
    </cfRule>
    <cfRule type="expression" dxfId="1266" priority="1393">
      <formula>$AA169="2/0200"</formula>
    </cfRule>
  </conditionalFormatting>
  <conditionalFormatting sqref="H170">
    <cfRule type="expression" dxfId="1265" priority="1382">
      <formula>$AA170="6/0300"</formula>
    </cfRule>
    <cfRule type="expression" dxfId="1264" priority="1383">
      <formula>$AA170="5/0300"</formula>
    </cfRule>
    <cfRule type="expression" dxfId="1263" priority="1384">
      <formula>$AA170="4/1000"</formula>
    </cfRule>
    <cfRule type="expression" dxfId="1262" priority="1385">
      <formula>$AA170="4/0300"</formula>
    </cfRule>
    <cfRule type="expression" dxfId="1261" priority="1386">
      <formula>$AA170="3/0200"</formula>
    </cfRule>
    <cfRule type="expression" dxfId="1260" priority="1387">
      <formula>$AA170="2/0200"</formula>
    </cfRule>
  </conditionalFormatting>
  <conditionalFormatting sqref="H171">
    <cfRule type="expression" dxfId="1259" priority="1376">
      <formula>$AA171="6/0300"</formula>
    </cfRule>
    <cfRule type="expression" dxfId="1258" priority="1377">
      <formula>$AA171="5/0300"</formula>
    </cfRule>
    <cfRule type="expression" dxfId="1257" priority="1378">
      <formula>$AA171="4/1000"</formula>
    </cfRule>
    <cfRule type="expression" dxfId="1256" priority="1379">
      <formula>$AA171="4/0300"</formula>
    </cfRule>
    <cfRule type="expression" dxfId="1255" priority="1380">
      <formula>$AA171="3/0200"</formula>
    </cfRule>
    <cfRule type="expression" dxfId="1254" priority="1381">
      <formula>$AA171="2/0200"</formula>
    </cfRule>
  </conditionalFormatting>
  <conditionalFormatting sqref="H172">
    <cfRule type="expression" dxfId="1253" priority="1370">
      <formula>$AA172="6/0300"</formula>
    </cfRule>
    <cfRule type="expression" dxfId="1252" priority="1371">
      <formula>$AA172="5/0300"</formula>
    </cfRule>
    <cfRule type="expression" dxfId="1251" priority="1372">
      <formula>$AA172="4/1000"</formula>
    </cfRule>
    <cfRule type="expression" dxfId="1250" priority="1373">
      <formula>$AA172="4/0300"</formula>
    </cfRule>
    <cfRule type="expression" dxfId="1249" priority="1374">
      <formula>$AA172="3/0200"</formula>
    </cfRule>
    <cfRule type="expression" dxfId="1248" priority="1375">
      <formula>$AA172="2/0200"</formula>
    </cfRule>
  </conditionalFormatting>
  <conditionalFormatting sqref="H173">
    <cfRule type="expression" dxfId="1247" priority="1364">
      <formula>$AA173="6/0300"</formula>
    </cfRule>
    <cfRule type="expression" dxfId="1246" priority="1365">
      <formula>$AA173="5/0300"</formula>
    </cfRule>
    <cfRule type="expression" dxfId="1245" priority="1366">
      <formula>$AA173="4/1000"</formula>
    </cfRule>
    <cfRule type="expression" dxfId="1244" priority="1367">
      <formula>$AA173="4/0300"</formula>
    </cfRule>
    <cfRule type="expression" dxfId="1243" priority="1368">
      <formula>$AA173="3/0200"</formula>
    </cfRule>
    <cfRule type="expression" dxfId="1242" priority="1369">
      <formula>$AA173="2/0200"</formula>
    </cfRule>
  </conditionalFormatting>
  <conditionalFormatting sqref="H174">
    <cfRule type="expression" dxfId="1241" priority="1358">
      <formula>$AA174="6/0300"</formula>
    </cfRule>
    <cfRule type="expression" dxfId="1240" priority="1359">
      <formula>$AA174="5/0300"</formula>
    </cfRule>
    <cfRule type="expression" dxfId="1239" priority="1360">
      <formula>$AA174="4/1000"</formula>
    </cfRule>
    <cfRule type="expression" dxfId="1238" priority="1361">
      <formula>$AA174="4/0300"</formula>
    </cfRule>
    <cfRule type="expression" dxfId="1237" priority="1362">
      <formula>$AA174="3/0200"</formula>
    </cfRule>
    <cfRule type="expression" dxfId="1236" priority="1363">
      <formula>$AA174="2/0200"</formula>
    </cfRule>
  </conditionalFormatting>
  <conditionalFormatting sqref="H175">
    <cfRule type="expression" dxfId="1235" priority="1352">
      <formula>$AA175="6/0300"</formula>
    </cfRule>
    <cfRule type="expression" dxfId="1234" priority="1353">
      <formula>$AA175="5/0300"</formula>
    </cfRule>
    <cfRule type="expression" dxfId="1233" priority="1354">
      <formula>$AA175="4/1000"</formula>
    </cfRule>
    <cfRule type="expression" dxfId="1232" priority="1355">
      <formula>$AA175="4/0300"</formula>
    </cfRule>
    <cfRule type="expression" dxfId="1231" priority="1356">
      <formula>$AA175="3/0200"</formula>
    </cfRule>
    <cfRule type="expression" dxfId="1230" priority="1357">
      <formula>$AA175="2/0200"</formula>
    </cfRule>
  </conditionalFormatting>
  <conditionalFormatting sqref="H176">
    <cfRule type="expression" dxfId="1229" priority="1346">
      <formula>$AA176="6/0300"</formula>
    </cfRule>
    <cfRule type="expression" dxfId="1228" priority="1347">
      <formula>$AA176="5/0300"</formula>
    </cfRule>
    <cfRule type="expression" dxfId="1227" priority="1348">
      <formula>$AA176="4/1000"</formula>
    </cfRule>
    <cfRule type="expression" dxfId="1226" priority="1349">
      <formula>$AA176="4/0300"</formula>
    </cfRule>
    <cfRule type="expression" dxfId="1225" priority="1350">
      <formula>$AA176="3/0200"</formula>
    </cfRule>
    <cfRule type="expression" dxfId="1224" priority="1351">
      <formula>$AA176="2/0200"</formula>
    </cfRule>
  </conditionalFormatting>
  <conditionalFormatting sqref="H177">
    <cfRule type="expression" dxfId="1223" priority="1340">
      <formula>$AA177="6/0300"</formula>
    </cfRule>
    <cfRule type="expression" dxfId="1222" priority="1341">
      <formula>$AA177="5/0300"</formula>
    </cfRule>
    <cfRule type="expression" dxfId="1221" priority="1342">
      <formula>$AA177="4/1000"</formula>
    </cfRule>
    <cfRule type="expression" dxfId="1220" priority="1343">
      <formula>$AA177="4/0300"</formula>
    </cfRule>
    <cfRule type="expression" dxfId="1219" priority="1344">
      <formula>$AA177="3/0200"</formula>
    </cfRule>
    <cfRule type="expression" dxfId="1218" priority="1345">
      <formula>$AA177="2/0200"</formula>
    </cfRule>
  </conditionalFormatting>
  <conditionalFormatting sqref="H178">
    <cfRule type="expression" dxfId="1217" priority="1334">
      <formula>$AA178="6/0300"</formula>
    </cfRule>
    <cfRule type="expression" dxfId="1216" priority="1335">
      <formula>$AA178="5/0300"</formula>
    </cfRule>
    <cfRule type="expression" dxfId="1215" priority="1336">
      <formula>$AA178="4/1000"</formula>
    </cfRule>
    <cfRule type="expression" dxfId="1214" priority="1337">
      <formula>$AA178="4/0300"</formula>
    </cfRule>
    <cfRule type="expression" dxfId="1213" priority="1338">
      <formula>$AA178="3/0200"</formula>
    </cfRule>
    <cfRule type="expression" dxfId="1212" priority="1339">
      <formula>$AA178="2/0200"</formula>
    </cfRule>
  </conditionalFormatting>
  <conditionalFormatting sqref="H179">
    <cfRule type="expression" dxfId="1211" priority="1328">
      <formula>$AA179="6/0300"</formula>
    </cfRule>
    <cfRule type="expression" dxfId="1210" priority="1329">
      <formula>$AA179="5/0300"</formula>
    </cfRule>
    <cfRule type="expression" dxfId="1209" priority="1330">
      <formula>$AA179="4/1000"</formula>
    </cfRule>
    <cfRule type="expression" dxfId="1208" priority="1331">
      <formula>$AA179="4/0300"</formula>
    </cfRule>
    <cfRule type="expression" dxfId="1207" priority="1332">
      <formula>$AA179="3/0200"</formula>
    </cfRule>
    <cfRule type="expression" dxfId="1206" priority="1333">
      <formula>$AA179="2/0200"</formula>
    </cfRule>
  </conditionalFormatting>
  <conditionalFormatting sqref="H180">
    <cfRule type="expression" dxfId="1205" priority="1322">
      <formula>$AA180="6/0300"</formula>
    </cfRule>
    <cfRule type="expression" dxfId="1204" priority="1323">
      <formula>$AA180="5/0300"</formula>
    </cfRule>
    <cfRule type="expression" dxfId="1203" priority="1324">
      <formula>$AA180="4/1000"</formula>
    </cfRule>
    <cfRule type="expression" dxfId="1202" priority="1325">
      <formula>$AA180="4/0300"</formula>
    </cfRule>
    <cfRule type="expression" dxfId="1201" priority="1326">
      <formula>$AA180="3/0200"</formula>
    </cfRule>
    <cfRule type="expression" dxfId="1200" priority="1327">
      <formula>$AA180="2/0200"</formula>
    </cfRule>
  </conditionalFormatting>
  <conditionalFormatting sqref="H181">
    <cfRule type="expression" dxfId="1199" priority="1316">
      <formula>$AA181="6/0300"</formula>
    </cfRule>
    <cfRule type="expression" dxfId="1198" priority="1317">
      <formula>$AA181="5/0300"</formula>
    </cfRule>
    <cfRule type="expression" dxfId="1197" priority="1318">
      <formula>$AA181="4/1000"</formula>
    </cfRule>
    <cfRule type="expression" dxfId="1196" priority="1319">
      <formula>$AA181="4/0300"</formula>
    </cfRule>
    <cfRule type="expression" dxfId="1195" priority="1320">
      <formula>$AA181="3/0200"</formula>
    </cfRule>
    <cfRule type="expression" dxfId="1194" priority="1321">
      <formula>$AA181="2/0200"</formula>
    </cfRule>
  </conditionalFormatting>
  <conditionalFormatting sqref="H182">
    <cfRule type="expression" dxfId="1193" priority="1310">
      <formula>$AA182="6/0300"</formula>
    </cfRule>
    <cfRule type="expression" dxfId="1192" priority="1311">
      <formula>$AA182="5/0300"</formula>
    </cfRule>
    <cfRule type="expression" dxfId="1191" priority="1312">
      <formula>$AA182="4/1000"</formula>
    </cfRule>
    <cfRule type="expression" dxfId="1190" priority="1313">
      <formula>$AA182="4/0300"</formula>
    </cfRule>
    <cfRule type="expression" dxfId="1189" priority="1314">
      <formula>$AA182="3/0200"</formula>
    </cfRule>
    <cfRule type="expression" dxfId="1188" priority="1315">
      <formula>$AA182="2/0200"</formula>
    </cfRule>
  </conditionalFormatting>
  <conditionalFormatting sqref="H183">
    <cfRule type="expression" dxfId="1187" priority="1304">
      <formula>$AA183="6/0300"</formula>
    </cfRule>
    <cfRule type="expression" dxfId="1186" priority="1305">
      <formula>$AA183="5/0300"</formula>
    </cfRule>
    <cfRule type="expression" dxfId="1185" priority="1306">
      <formula>$AA183="4/1000"</formula>
    </cfRule>
    <cfRule type="expression" dxfId="1184" priority="1307">
      <formula>$AA183="4/0300"</formula>
    </cfRule>
    <cfRule type="expression" dxfId="1183" priority="1308">
      <formula>$AA183="3/0200"</formula>
    </cfRule>
    <cfRule type="expression" dxfId="1182" priority="1309">
      <formula>$AA183="2/0200"</formula>
    </cfRule>
  </conditionalFormatting>
  <conditionalFormatting sqref="H184">
    <cfRule type="expression" dxfId="1181" priority="1298">
      <formula>$AA184="6/0300"</formula>
    </cfRule>
    <cfRule type="expression" dxfId="1180" priority="1299">
      <formula>$AA184="5/0300"</formula>
    </cfRule>
    <cfRule type="expression" dxfId="1179" priority="1300">
      <formula>$AA184="4/1000"</formula>
    </cfRule>
    <cfRule type="expression" dxfId="1178" priority="1301">
      <formula>$AA184="4/0300"</formula>
    </cfRule>
    <cfRule type="expression" dxfId="1177" priority="1302">
      <formula>$AA184="3/0200"</formula>
    </cfRule>
    <cfRule type="expression" dxfId="1176" priority="1303">
      <formula>$AA184="2/0200"</formula>
    </cfRule>
  </conditionalFormatting>
  <conditionalFormatting sqref="H185">
    <cfRule type="expression" dxfId="1175" priority="1292">
      <formula>$AA185="6/0300"</formula>
    </cfRule>
    <cfRule type="expression" dxfId="1174" priority="1293">
      <formula>$AA185="5/0300"</formula>
    </cfRule>
    <cfRule type="expression" dxfId="1173" priority="1294">
      <formula>$AA185="4/1000"</formula>
    </cfRule>
    <cfRule type="expression" dxfId="1172" priority="1295">
      <formula>$AA185="4/0300"</formula>
    </cfRule>
    <cfRule type="expression" dxfId="1171" priority="1296">
      <formula>$AA185="3/0200"</formula>
    </cfRule>
    <cfRule type="expression" dxfId="1170" priority="1297">
      <formula>$AA185="2/0200"</formula>
    </cfRule>
  </conditionalFormatting>
  <conditionalFormatting sqref="H186">
    <cfRule type="expression" dxfId="1169" priority="1286">
      <formula>$AA186="6/0300"</formula>
    </cfRule>
    <cfRule type="expression" dxfId="1168" priority="1287">
      <formula>$AA186="5/0300"</formula>
    </cfRule>
    <cfRule type="expression" dxfId="1167" priority="1288">
      <formula>$AA186="4/1000"</formula>
    </cfRule>
    <cfRule type="expression" dxfId="1166" priority="1289">
      <formula>$AA186="4/0300"</formula>
    </cfRule>
    <cfRule type="expression" dxfId="1165" priority="1290">
      <formula>$AA186="3/0200"</formula>
    </cfRule>
    <cfRule type="expression" dxfId="1164" priority="1291">
      <formula>$AA186="2/0200"</formula>
    </cfRule>
  </conditionalFormatting>
  <conditionalFormatting sqref="H187">
    <cfRule type="expression" dxfId="1163" priority="1280">
      <formula>$AA187="6/0300"</formula>
    </cfRule>
    <cfRule type="expression" dxfId="1162" priority="1281">
      <formula>$AA187="5/0300"</formula>
    </cfRule>
    <cfRule type="expression" dxfId="1161" priority="1282">
      <formula>$AA187="4/1000"</formula>
    </cfRule>
    <cfRule type="expression" dxfId="1160" priority="1283">
      <formula>$AA187="4/0300"</formula>
    </cfRule>
    <cfRule type="expression" dxfId="1159" priority="1284">
      <formula>$AA187="3/0200"</formula>
    </cfRule>
    <cfRule type="expression" dxfId="1158" priority="1285">
      <formula>$AA187="2/0200"</formula>
    </cfRule>
  </conditionalFormatting>
  <conditionalFormatting sqref="H188">
    <cfRule type="expression" dxfId="1157" priority="1274">
      <formula>$AA188="6/0300"</formula>
    </cfRule>
    <cfRule type="expression" dxfId="1156" priority="1275">
      <formula>$AA188="5/0300"</formula>
    </cfRule>
    <cfRule type="expression" dxfId="1155" priority="1276">
      <formula>$AA188="4/1000"</formula>
    </cfRule>
    <cfRule type="expression" dxfId="1154" priority="1277">
      <formula>$AA188="4/0300"</formula>
    </cfRule>
    <cfRule type="expression" dxfId="1153" priority="1278">
      <formula>$AA188="3/0200"</formula>
    </cfRule>
    <cfRule type="expression" dxfId="1152" priority="1279">
      <formula>$AA188="2/0200"</formula>
    </cfRule>
  </conditionalFormatting>
  <conditionalFormatting sqref="H189">
    <cfRule type="expression" dxfId="1151" priority="1268">
      <formula>$AA189="6/0300"</formula>
    </cfRule>
    <cfRule type="expression" dxfId="1150" priority="1269">
      <formula>$AA189="5/0300"</formula>
    </cfRule>
    <cfRule type="expression" dxfId="1149" priority="1270">
      <formula>$AA189="4/1000"</formula>
    </cfRule>
    <cfRule type="expression" dxfId="1148" priority="1271">
      <formula>$AA189="4/0300"</formula>
    </cfRule>
    <cfRule type="expression" dxfId="1147" priority="1272">
      <formula>$AA189="3/0200"</formula>
    </cfRule>
    <cfRule type="expression" dxfId="1146" priority="1273">
      <formula>$AA189="2/0200"</formula>
    </cfRule>
  </conditionalFormatting>
  <conditionalFormatting sqref="H190">
    <cfRule type="expression" dxfId="1145" priority="1262">
      <formula>$AA190="6/0300"</formula>
    </cfRule>
    <cfRule type="expression" dxfId="1144" priority="1263">
      <formula>$AA190="5/0300"</formula>
    </cfRule>
    <cfRule type="expression" dxfId="1143" priority="1264">
      <formula>$AA190="4/1000"</formula>
    </cfRule>
    <cfRule type="expression" dxfId="1142" priority="1265">
      <formula>$AA190="4/0300"</formula>
    </cfRule>
    <cfRule type="expression" dxfId="1141" priority="1266">
      <formula>$AA190="3/0200"</formula>
    </cfRule>
    <cfRule type="expression" dxfId="1140" priority="1267">
      <formula>$AA190="2/0200"</formula>
    </cfRule>
  </conditionalFormatting>
  <conditionalFormatting sqref="H191">
    <cfRule type="expression" dxfId="1139" priority="1256">
      <formula>$AA191="6/0300"</formula>
    </cfRule>
    <cfRule type="expression" dxfId="1138" priority="1257">
      <formula>$AA191="5/0300"</formula>
    </cfRule>
    <cfRule type="expression" dxfId="1137" priority="1258">
      <formula>$AA191="4/1000"</formula>
    </cfRule>
    <cfRule type="expression" dxfId="1136" priority="1259">
      <formula>$AA191="4/0300"</formula>
    </cfRule>
    <cfRule type="expression" dxfId="1135" priority="1260">
      <formula>$AA191="3/0200"</formula>
    </cfRule>
    <cfRule type="expression" dxfId="1134" priority="1261">
      <formula>$AA191="2/0200"</formula>
    </cfRule>
  </conditionalFormatting>
  <conditionalFormatting sqref="H192">
    <cfRule type="expression" dxfId="1133" priority="1250">
      <formula>$AA192="6/0300"</formula>
    </cfRule>
    <cfRule type="expression" dxfId="1132" priority="1251">
      <formula>$AA192="5/0300"</formula>
    </cfRule>
    <cfRule type="expression" dxfId="1131" priority="1252">
      <formula>$AA192="4/1000"</formula>
    </cfRule>
    <cfRule type="expression" dxfId="1130" priority="1253">
      <formula>$AA192="4/0300"</formula>
    </cfRule>
    <cfRule type="expression" dxfId="1129" priority="1254">
      <formula>$AA192="3/0200"</formula>
    </cfRule>
    <cfRule type="expression" dxfId="1128" priority="1255">
      <formula>$AA192="2/0200"</formula>
    </cfRule>
  </conditionalFormatting>
  <conditionalFormatting sqref="H193">
    <cfRule type="expression" dxfId="1127" priority="1244">
      <formula>$AA193="6/0300"</formula>
    </cfRule>
    <cfRule type="expression" dxfId="1126" priority="1245">
      <formula>$AA193="5/0300"</formula>
    </cfRule>
    <cfRule type="expression" dxfId="1125" priority="1246">
      <formula>$AA193="4/1000"</formula>
    </cfRule>
    <cfRule type="expression" dxfId="1124" priority="1247">
      <formula>$AA193="4/0300"</formula>
    </cfRule>
    <cfRule type="expression" dxfId="1123" priority="1248">
      <formula>$AA193="3/0200"</formula>
    </cfRule>
    <cfRule type="expression" dxfId="1122" priority="1249">
      <formula>$AA193="2/0200"</formula>
    </cfRule>
  </conditionalFormatting>
  <conditionalFormatting sqref="H194">
    <cfRule type="expression" dxfId="1121" priority="1238">
      <formula>$AA194="6/0300"</formula>
    </cfRule>
    <cfRule type="expression" dxfId="1120" priority="1239">
      <formula>$AA194="5/0300"</formula>
    </cfRule>
    <cfRule type="expression" dxfId="1119" priority="1240">
      <formula>$AA194="4/1000"</formula>
    </cfRule>
    <cfRule type="expression" dxfId="1118" priority="1241">
      <formula>$AA194="4/0300"</formula>
    </cfRule>
    <cfRule type="expression" dxfId="1117" priority="1242">
      <formula>$AA194="3/0200"</formula>
    </cfRule>
    <cfRule type="expression" dxfId="1116" priority="1243">
      <formula>$AA194="2/0200"</formula>
    </cfRule>
  </conditionalFormatting>
  <conditionalFormatting sqref="H195">
    <cfRule type="expression" dxfId="1115" priority="1232">
      <formula>$AA195="6/0300"</formula>
    </cfRule>
    <cfRule type="expression" dxfId="1114" priority="1233">
      <formula>$AA195="5/0300"</formula>
    </cfRule>
    <cfRule type="expression" dxfId="1113" priority="1234">
      <formula>$AA195="4/1000"</formula>
    </cfRule>
    <cfRule type="expression" dxfId="1112" priority="1235">
      <formula>$AA195="4/0300"</formula>
    </cfRule>
    <cfRule type="expression" dxfId="1111" priority="1236">
      <formula>$AA195="3/0200"</formula>
    </cfRule>
    <cfRule type="expression" dxfId="1110" priority="1237">
      <formula>$AA195="2/0200"</formula>
    </cfRule>
  </conditionalFormatting>
  <conditionalFormatting sqref="H196">
    <cfRule type="expression" dxfId="1109" priority="1226">
      <formula>$AA196="6/0300"</formula>
    </cfRule>
    <cfRule type="expression" dxfId="1108" priority="1227">
      <formula>$AA196="5/0300"</formula>
    </cfRule>
    <cfRule type="expression" dxfId="1107" priority="1228">
      <formula>$AA196="4/1000"</formula>
    </cfRule>
    <cfRule type="expression" dxfId="1106" priority="1229">
      <formula>$AA196="4/0300"</formula>
    </cfRule>
    <cfRule type="expression" dxfId="1105" priority="1230">
      <formula>$AA196="3/0200"</formula>
    </cfRule>
    <cfRule type="expression" dxfId="1104" priority="1231">
      <formula>$AA196="2/0200"</formula>
    </cfRule>
  </conditionalFormatting>
  <conditionalFormatting sqref="H197:H300">
    <cfRule type="expression" dxfId="1103" priority="1220">
      <formula>$AA197="6/0300"</formula>
    </cfRule>
    <cfRule type="expression" dxfId="1102" priority="1221">
      <formula>$AA197="5/0300"</formula>
    </cfRule>
    <cfRule type="expression" dxfId="1101" priority="1222">
      <formula>$AA197="4/1000"</formula>
    </cfRule>
    <cfRule type="expression" dxfId="1100" priority="1223">
      <formula>$AA197="4/0300"</formula>
    </cfRule>
    <cfRule type="expression" dxfId="1099" priority="1224">
      <formula>$AA197="3/0200"</formula>
    </cfRule>
    <cfRule type="expression" dxfId="1098" priority="1225">
      <formula>$AA197="2/0200"</formula>
    </cfRule>
  </conditionalFormatting>
  <conditionalFormatting sqref="G22">
    <cfRule type="expression" dxfId="1097" priority="1159">
      <formula>$AA22="5/0300"</formula>
    </cfRule>
    <cfRule type="expression" dxfId="1096" priority="1160">
      <formula>$AA22="6/0300"</formula>
    </cfRule>
    <cfRule type="expression" dxfId="1095" priority="1161">
      <formula>$AA22="4/1000"</formula>
    </cfRule>
    <cfRule type="expression" dxfId="1094" priority="1162">
      <formula>$AA22="4/0300"</formula>
    </cfRule>
    <cfRule type="expression" dxfId="1093" priority="1163">
      <formula>$AA22="3/0200"</formula>
    </cfRule>
    <cfRule type="expression" dxfId="1092" priority="1164">
      <formula>$AA22="2/0200"</formula>
    </cfRule>
  </conditionalFormatting>
  <conditionalFormatting sqref="G23">
    <cfRule type="expression" dxfId="1091" priority="1153">
      <formula>$AA23="5/0300"</formula>
    </cfRule>
    <cfRule type="expression" dxfId="1090" priority="1154">
      <formula>$AA23="6/0300"</formula>
    </cfRule>
    <cfRule type="expression" dxfId="1089" priority="1155">
      <formula>$AA23="4/1000"</formula>
    </cfRule>
    <cfRule type="expression" dxfId="1088" priority="1156">
      <formula>$AA23="4/0300"</formula>
    </cfRule>
    <cfRule type="expression" dxfId="1087" priority="1157">
      <formula>$AA23="3/0200"</formula>
    </cfRule>
    <cfRule type="expression" dxfId="1086" priority="1158">
      <formula>$AA23="2/0200"</formula>
    </cfRule>
  </conditionalFormatting>
  <conditionalFormatting sqref="G24">
    <cfRule type="expression" dxfId="1085" priority="1147">
      <formula>$AA24="5/0300"</formula>
    </cfRule>
    <cfRule type="expression" dxfId="1084" priority="1148">
      <formula>$AA24="6/0300"</formula>
    </cfRule>
    <cfRule type="expression" dxfId="1083" priority="1149">
      <formula>$AA24="4/1000"</formula>
    </cfRule>
    <cfRule type="expression" dxfId="1082" priority="1150">
      <formula>$AA24="4/0300"</formula>
    </cfRule>
    <cfRule type="expression" dxfId="1081" priority="1151">
      <formula>$AA24="3/0200"</formula>
    </cfRule>
    <cfRule type="expression" dxfId="1080" priority="1152">
      <formula>$AA24="2/0200"</formula>
    </cfRule>
  </conditionalFormatting>
  <conditionalFormatting sqref="G25">
    <cfRule type="expression" dxfId="1079" priority="1141">
      <formula>$AA25="5/0300"</formula>
    </cfRule>
    <cfRule type="expression" dxfId="1078" priority="1142">
      <formula>$AA25="6/0300"</formula>
    </cfRule>
    <cfRule type="expression" dxfId="1077" priority="1143">
      <formula>$AA25="4/1000"</formula>
    </cfRule>
    <cfRule type="expression" dxfId="1076" priority="1144">
      <formula>$AA25="4/0300"</formula>
    </cfRule>
    <cfRule type="expression" dxfId="1075" priority="1145">
      <formula>$AA25="3/0200"</formula>
    </cfRule>
    <cfRule type="expression" dxfId="1074" priority="1146">
      <formula>$AA25="2/0200"</formula>
    </cfRule>
  </conditionalFormatting>
  <conditionalFormatting sqref="G26">
    <cfRule type="expression" dxfId="1073" priority="1135">
      <formula>$AA26="5/0300"</formula>
    </cfRule>
    <cfRule type="expression" dxfId="1072" priority="1136">
      <formula>$AA26="6/0300"</formula>
    </cfRule>
    <cfRule type="expression" dxfId="1071" priority="1137">
      <formula>$AA26="4/1000"</formula>
    </cfRule>
    <cfRule type="expression" dxfId="1070" priority="1138">
      <formula>$AA26="4/0300"</formula>
    </cfRule>
    <cfRule type="expression" dxfId="1069" priority="1139">
      <formula>$AA26="3/0200"</formula>
    </cfRule>
    <cfRule type="expression" dxfId="1068" priority="1140">
      <formula>$AA26="2/0200"</formula>
    </cfRule>
  </conditionalFormatting>
  <conditionalFormatting sqref="G27">
    <cfRule type="expression" dxfId="1067" priority="1129">
      <formula>$AA27="5/0300"</formula>
    </cfRule>
    <cfRule type="expression" dxfId="1066" priority="1130">
      <formula>$AA27="6/0300"</formula>
    </cfRule>
    <cfRule type="expression" dxfId="1065" priority="1131">
      <formula>$AA27="4/1000"</formula>
    </cfRule>
    <cfRule type="expression" dxfId="1064" priority="1132">
      <formula>$AA27="4/0300"</formula>
    </cfRule>
    <cfRule type="expression" dxfId="1063" priority="1133">
      <formula>$AA27="3/0200"</formula>
    </cfRule>
    <cfRule type="expression" dxfId="1062" priority="1134">
      <formula>$AA27="2/0200"</formula>
    </cfRule>
  </conditionalFormatting>
  <conditionalFormatting sqref="G28">
    <cfRule type="expression" dxfId="1061" priority="1123">
      <formula>$AA28="5/0300"</formula>
    </cfRule>
    <cfRule type="expression" dxfId="1060" priority="1124">
      <formula>$AA28="6/0300"</formula>
    </cfRule>
    <cfRule type="expression" dxfId="1059" priority="1125">
      <formula>$AA28="4/1000"</formula>
    </cfRule>
    <cfRule type="expression" dxfId="1058" priority="1126">
      <formula>$AA28="4/0300"</formula>
    </cfRule>
    <cfRule type="expression" dxfId="1057" priority="1127">
      <formula>$AA28="3/0200"</formula>
    </cfRule>
    <cfRule type="expression" dxfId="1056" priority="1128">
      <formula>$AA28="2/0200"</formula>
    </cfRule>
  </conditionalFormatting>
  <conditionalFormatting sqref="G29">
    <cfRule type="expression" dxfId="1055" priority="1117">
      <formula>$AA29="5/0300"</formula>
    </cfRule>
    <cfRule type="expression" dxfId="1054" priority="1118">
      <formula>$AA29="6/0300"</formula>
    </cfRule>
    <cfRule type="expression" dxfId="1053" priority="1119">
      <formula>$AA29="4/1000"</formula>
    </cfRule>
    <cfRule type="expression" dxfId="1052" priority="1120">
      <formula>$AA29="4/0300"</formula>
    </cfRule>
    <cfRule type="expression" dxfId="1051" priority="1121">
      <formula>$AA29="3/0200"</formula>
    </cfRule>
    <cfRule type="expression" dxfId="1050" priority="1122">
      <formula>$AA29="2/0200"</formula>
    </cfRule>
  </conditionalFormatting>
  <conditionalFormatting sqref="G30">
    <cfRule type="expression" dxfId="1049" priority="1111">
      <formula>$AA30="5/0300"</formula>
    </cfRule>
    <cfRule type="expression" dxfId="1048" priority="1112">
      <formula>$AA30="6/0300"</formula>
    </cfRule>
    <cfRule type="expression" dxfId="1047" priority="1113">
      <formula>$AA30="4/1000"</formula>
    </cfRule>
    <cfRule type="expression" dxfId="1046" priority="1114">
      <formula>$AA30="4/0300"</formula>
    </cfRule>
    <cfRule type="expression" dxfId="1045" priority="1115">
      <formula>$AA30="3/0200"</formula>
    </cfRule>
    <cfRule type="expression" dxfId="1044" priority="1116">
      <formula>$AA30="2/0200"</formula>
    </cfRule>
  </conditionalFormatting>
  <conditionalFormatting sqref="G31">
    <cfRule type="expression" dxfId="1043" priority="1105">
      <formula>$AA31="5/0300"</formula>
    </cfRule>
    <cfRule type="expression" dxfId="1042" priority="1106">
      <formula>$AA31="6/0300"</formula>
    </cfRule>
    <cfRule type="expression" dxfId="1041" priority="1107">
      <formula>$AA31="4/1000"</formula>
    </cfRule>
    <cfRule type="expression" dxfId="1040" priority="1108">
      <formula>$AA31="4/0300"</formula>
    </cfRule>
    <cfRule type="expression" dxfId="1039" priority="1109">
      <formula>$AA31="3/0200"</formula>
    </cfRule>
    <cfRule type="expression" dxfId="1038" priority="1110">
      <formula>$AA31="2/0200"</formula>
    </cfRule>
  </conditionalFormatting>
  <conditionalFormatting sqref="G32">
    <cfRule type="expression" dxfId="1037" priority="1099">
      <formula>$AA32="5/0300"</formula>
    </cfRule>
    <cfRule type="expression" dxfId="1036" priority="1100">
      <formula>$AA32="6/0300"</formula>
    </cfRule>
    <cfRule type="expression" dxfId="1035" priority="1101">
      <formula>$AA32="4/1000"</formula>
    </cfRule>
    <cfRule type="expression" dxfId="1034" priority="1102">
      <formula>$AA32="4/0300"</formula>
    </cfRule>
    <cfRule type="expression" dxfId="1033" priority="1103">
      <formula>$AA32="3/0200"</formula>
    </cfRule>
    <cfRule type="expression" dxfId="1032" priority="1104">
      <formula>$AA32="2/0200"</formula>
    </cfRule>
  </conditionalFormatting>
  <conditionalFormatting sqref="G33">
    <cfRule type="expression" dxfId="1031" priority="1093">
      <formula>$AA33="5/0300"</formula>
    </cfRule>
    <cfRule type="expression" dxfId="1030" priority="1094">
      <formula>$AA33="6/0300"</formula>
    </cfRule>
    <cfRule type="expression" dxfId="1029" priority="1095">
      <formula>$AA33="4/1000"</formula>
    </cfRule>
    <cfRule type="expression" dxfId="1028" priority="1096">
      <formula>$AA33="4/0300"</formula>
    </cfRule>
    <cfRule type="expression" dxfId="1027" priority="1097">
      <formula>$AA33="3/0200"</formula>
    </cfRule>
    <cfRule type="expression" dxfId="1026" priority="1098">
      <formula>$AA33="2/0200"</formula>
    </cfRule>
  </conditionalFormatting>
  <conditionalFormatting sqref="G34">
    <cfRule type="expression" dxfId="1025" priority="1087">
      <formula>$AA34="5/0300"</formula>
    </cfRule>
    <cfRule type="expression" dxfId="1024" priority="1088">
      <formula>$AA34="6/0300"</formula>
    </cfRule>
    <cfRule type="expression" dxfId="1023" priority="1089">
      <formula>$AA34="4/1000"</formula>
    </cfRule>
    <cfRule type="expression" dxfId="1022" priority="1090">
      <formula>$AA34="4/0300"</formula>
    </cfRule>
    <cfRule type="expression" dxfId="1021" priority="1091">
      <formula>$AA34="3/0200"</formula>
    </cfRule>
    <cfRule type="expression" dxfId="1020" priority="1092">
      <formula>$AA34="2/0200"</formula>
    </cfRule>
  </conditionalFormatting>
  <conditionalFormatting sqref="G35">
    <cfRule type="expression" dxfId="1019" priority="1081">
      <formula>$AA35="5/0300"</formula>
    </cfRule>
    <cfRule type="expression" dxfId="1018" priority="1082">
      <formula>$AA35="6/0300"</formula>
    </cfRule>
    <cfRule type="expression" dxfId="1017" priority="1083">
      <formula>$AA35="4/1000"</formula>
    </cfRule>
    <cfRule type="expression" dxfId="1016" priority="1084">
      <formula>$AA35="4/0300"</formula>
    </cfRule>
    <cfRule type="expression" dxfId="1015" priority="1085">
      <formula>$AA35="3/0200"</formula>
    </cfRule>
    <cfRule type="expression" dxfId="1014" priority="1086">
      <formula>$AA35="2/0200"</formula>
    </cfRule>
  </conditionalFormatting>
  <conditionalFormatting sqref="G36">
    <cfRule type="expression" dxfId="1013" priority="1075">
      <formula>$AA36="5/0300"</formula>
    </cfRule>
    <cfRule type="expression" dxfId="1012" priority="1076">
      <formula>$AA36="6/0300"</formula>
    </cfRule>
    <cfRule type="expression" dxfId="1011" priority="1077">
      <formula>$AA36="4/1000"</formula>
    </cfRule>
    <cfRule type="expression" dxfId="1010" priority="1078">
      <formula>$AA36="4/0300"</formula>
    </cfRule>
    <cfRule type="expression" dxfId="1009" priority="1079">
      <formula>$AA36="3/0200"</formula>
    </cfRule>
    <cfRule type="expression" dxfId="1008" priority="1080">
      <formula>$AA36="2/0200"</formula>
    </cfRule>
  </conditionalFormatting>
  <conditionalFormatting sqref="G37">
    <cfRule type="expression" dxfId="1007" priority="1069">
      <formula>$AA37="5/0300"</formula>
    </cfRule>
    <cfRule type="expression" dxfId="1006" priority="1070">
      <formula>$AA37="6/0300"</formula>
    </cfRule>
    <cfRule type="expression" dxfId="1005" priority="1071">
      <formula>$AA37="4/1000"</formula>
    </cfRule>
    <cfRule type="expression" dxfId="1004" priority="1072">
      <formula>$AA37="4/0300"</formula>
    </cfRule>
    <cfRule type="expression" dxfId="1003" priority="1073">
      <formula>$AA37="3/0200"</formula>
    </cfRule>
    <cfRule type="expression" dxfId="1002" priority="1074">
      <formula>$AA37="2/0200"</formula>
    </cfRule>
  </conditionalFormatting>
  <conditionalFormatting sqref="G38">
    <cfRule type="expression" dxfId="1001" priority="1063">
      <formula>$AA38="5/0300"</formula>
    </cfRule>
    <cfRule type="expression" dxfId="1000" priority="1064">
      <formula>$AA38="6/0300"</formula>
    </cfRule>
    <cfRule type="expression" dxfId="999" priority="1065">
      <formula>$AA38="4/1000"</formula>
    </cfRule>
    <cfRule type="expression" dxfId="998" priority="1066">
      <formula>$AA38="4/0300"</formula>
    </cfRule>
    <cfRule type="expression" dxfId="997" priority="1067">
      <formula>$AA38="3/0200"</formula>
    </cfRule>
    <cfRule type="expression" dxfId="996" priority="1068">
      <formula>$AA38="2/0200"</formula>
    </cfRule>
  </conditionalFormatting>
  <conditionalFormatting sqref="G39">
    <cfRule type="expression" dxfId="995" priority="1057">
      <formula>$AA39="5/0300"</formula>
    </cfRule>
    <cfRule type="expression" dxfId="994" priority="1058">
      <formula>$AA39="6/0300"</formula>
    </cfRule>
    <cfRule type="expression" dxfId="993" priority="1059">
      <formula>$AA39="4/1000"</formula>
    </cfRule>
    <cfRule type="expression" dxfId="992" priority="1060">
      <formula>$AA39="4/0300"</formula>
    </cfRule>
    <cfRule type="expression" dxfId="991" priority="1061">
      <formula>$AA39="3/0200"</formula>
    </cfRule>
    <cfRule type="expression" dxfId="990" priority="1062">
      <formula>$AA39="2/0200"</formula>
    </cfRule>
  </conditionalFormatting>
  <conditionalFormatting sqref="G40">
    <cfRule type="expression" dxfId="989" priority="1051">
      <formula>$AA40="5/0300"</formula>
    </cfRule>
    <cfRule type="expression" dxfId="988" priority="1052">
      <formula>$AA40="6/0300"</formula>
    </cfRule>
    <cfRule type="expression" dxfId="987" priority="1053">
      <formula>$AA40="4/1000"</formula>
    </cfRule>
    <cfRule type="expression" dxfId="986" priority="1054">
      <formula>$AA40="4/0300"</formula>
    </cfRule>
    <cfRule type="expression" dxfId="985" priority="1055">
      <formula>$AA40="3/0200"</formula>
    </cfRule>
    <cfRule type="expression" dxfId="984" priority="1056">
      <formula>$AA40="2/0200"</formula>
    </cfRule>
  </conditionalFormatting>
  <conditionalFormatting sqref="G41">
    <cfRule type="expression" dxfId="983" priority="1045">
      <formula>$AA41="5/0300"</formula>
    </cfRule>
    <cfRule type="expression" dxfId="982" priority="1046">
      <formula>$AA41="6/0300"</formula>
    </cfRule>
    <cfRule type="expression" dxfId="981" priority="1047">
      <formula>$AA41="4/1000"</formula>
    </cfRule>
    <cfRule type="expression" dxfId="980" priority="1048">
      <formula>$AA41="4/0300"</formula>
    </cfRule>
    <cfRule type="expression" dxfId="979" priority="1049">
      <formula>$AA41="3/0200"</formula>
    </cfRule>
    <cfRule type="expression" dxfId="978" priority="1050">
      <formula>$AA41="2/0200"</formula>
    </cfRule>
  </conditionalFormatting>
  <conditionalFormatting sqref="G42">
    <cfRule type="expression" dxfId="977" priority="1039">
      <formula>$AA42="5/0300"</formula>
    </cfRule>
    <cfRule type="expression" dxfId="976" priority="1040">
      <formula>$AA42="6/0300"</formula>
    </cfRule>
    <cfRule type="expression" dxfId="975" priority="1041">
      <formula>$AA42="4/1000"</formula>
    </cfRule>
    <cfRule type="expression" dxfId="974" priority="1042">
      <formula>$AA42="4/0300"</formula>
    </cfRule>
    <cfRule type="expression" dxfId="973" priority="1043">
      <formula>$AA42="3/0200"</formula>
    </cfRule>
    <cfRule type="expression" dxfId="972" priority="1044">
      <formula>$AA42="2/0200"</formula>
    </cfRule>
  </conditionalFormatting>
  <conditionalFormatting sqref="G43">
    <cfRule type="expression" dxfId="971" priority="1033">
      <formula>$AA43="5/0300"</formula>
    </cfRule>
    <cfRule type="expression" dxfId="970" priority="1034">
      <formula>$AA43="6/0300"</formula>
    </cfRule>
    <cfRule type="expression" dxfId="969" priority="1035">
      <formula>$AA43="4/1000"</formula>
    </cfRule>
    <cfRule type="expression" dxfId="968" priority="1036">
      <formula>$AA43="4/0300"</formula>
    </cfRule>
    <cfRule type="expression" dxfId="967" priority="1037">
      <formula>$AA43="3/0200"</formula>
    </cfRule>
    <cfRule type="expression" dxfId="966" priority="1038">
      <formula>$AA43="2/0200"</formula>
    </cfRule>
  </conditionalFormatting>
  <conditionalFormatting sqref="G44">
    <cfRule type="expression" dxfId="965" priority="1027">
      <formula>$AA44="5/0300"</formula>
    </cfRule>
    <cfRule type="expression" dxfId="964" priority="1028">
      <formula>$AA44="6/0300"</formula>
    </cfRule>
    <cfRule type="expression" dxfId="963" priority="1029">
      <formula>$AA44="4/1000"</formula>
    </cfRule>
    <cfRule type="expression" dxfId="962" priority="1030">
      <formula>$AA44="4/0300"</formula>
    </cfRule>
    <cfRule type="expression" dxfId="961" priority="1031">
      <formula>$AA44="3/0200"</formula>
    </cfRule>
    <cfRule type="expression" dxfId="960" priority="1032">
      <formula>$AA44="2/0200"</formula>
    </cfRule>
  </conditionalFormatting>
  <conditionalFormatting sqref="G45">
    <cfRule type="expression" dxfId="959" priority="1021">
      <formula>$AA45="5/0300"</formula>
    </cfRule>
    <cfRule type="expression" dxfId="958" priority="1022">
      <formula>$AA45="6/0300"</formula>
    </cfRule>
    <cfRule type="expression" dxfId="957" priority="1023">
      <formula>$AA45="4/1000"</formula>
    </cfRule>
    <cfRule type="expression" dxfId="956" priority="1024">
      <formula>$AA45="4/0300"</formula>
    </cfRule>
    <cfRule type="expression" dxfId="955" priority="1025">
      <formula>$AA45="3/0200"</formula>
    </cfRule>
    <cfRule type="expression" dxfId="954" priority="1026">
      <formula>$AA45="2/0200"</formula>
    </cfRule>
  </conditionalFormatting>
  <conditionalFormatting sqref="G46">
    <cfRule type="expression" dxfId="953" priority="1015">
      <formula>$AA46="5/0300"</formula>
    </cfRule>
    <cfRule type="expression" dxfId="952" priority="1016">
      <formula>$AA46="6/0300"</formula>
    </cfRule>
    <cfRule type="expression" dxfId="951" priority="1017">
      <formula>$AA46="4/1000"</formula>
    </cfRule>
    <cfRule type="expression" dxfId="950" priority="1018">
      <formula>$AA46="4/0300"</formula>
    </cfRule>
    <cfRule type="expression" dxfId="949" priority="1019">
      <formula>$AA46="3/0200"</formula>
    </cfRule>
    <cfRule type="expression" dxfId="948" priority="1020">
      <formula>$AA46="2/0200"</formula>
    </cfRule>
  </conditionalFormatting>
  <conditionalFormatting sqref="G47">
    <cfRule type="expression" dxfId="947" priority="1009">
      <formula>$AA47="5/0300"</formula>
    </cfRule>
    <cfRule type="expression" dxfId="946" priority="1010">
      <formula>$AA47="6/0300"</formula>
    </cfRule>
    <cfRule type="expression" dxfId="945" priority="1011">
      <formula>$AA47="4/1000"</formula>
    </cfRule>
    <cfRule type="expression" dxfId="944" priority="1012">
      <formula>$AA47="4/0300"</formula>
    </cfRule>
    <cfRule type="expression" dxfId="943" priority="1013">
      <formula>$AA47="3/0200"</formula>
    </cfRule>
    <cfRule type="expression" dxfId="942" priority="1014">
      <formula>$AA47="2/0200"</formula>
    </cfRule>
  </conditionalFormatting>
  <conditionalFormatting sqref="G48">
    <cfRule type="expression" dxfId="941" priority="1003">
      <formula>$AA48="5/0300"</formula>
    </cfRule>
    <cfRule type="expression" dxfId="940" priority="1004">
      <formula>$AA48="6/0300"</formula>
    </cfRule>
    <cfRule type="expression" dxfId="939" priority="1005">
      <formula>$AA48="4/1000"</formula>
    </cfRule>
    <cfRule type="expression" dxfId="938" priority="1006">
      <formula>$AA48="4/0300"</formula>
    </cfRule>
    <cfRule type="expression" dxfId="937" priority="1007">
      <formula>$AA48="3/0200"</formula>
    </cfRule>
    <cfRule type="expression" dxfId="936" priority="1008">
      <formula>$AA48="2/0200"</formula>
    </cfRule>
  </conditionalFormatting>
  <conditionalFormatting sqref="G49">
    <cfRule type="expression" dxfId="935" priority="997">
      <formula>$AA49="5/0300"</formula>
    </cfRule>
    <cfRule type="expression" dxfId="934" priority="998">
      <formula>$AA49="6/0300"</formula>
    </cfRule>
    <cfRule type="expression" dxfId="933" priority="999">
      <formula>$AA49="4/1000"</formula>
    </cfRule>
    <cfRule type="expression" dxfId="932" priority="1000">
      <formula>$AA49="4/0300"</formula>
    </cfRule>
    <cfRule type="expression" dxfId="931" priority="1001">
      <formula>$AA49="3/0200"</formula>
    </cfRule>
    <cfRule type="expression" dxfId="930" priority="1002">
      <formula>$AA49="2/0200"</formula>
    </cfRule>
  </conditionalFormatting>
  <conditionalFormatting sqref="G50">
    <cfRule type="expression" dxfId="929" priority="991">
      <formula>$AA50="5/0300"</formula>
    </cfRule>
    <cfRule type="expression" dxfId="928" priority="992">
      <formula>$AA50="6/0300"</formula>
    </cfRule>
    <cfRule type="expression" dxfId="927" priority="993">
      <formula>$AA50="4/1000"</formula>
    </cfRule>
    <cfRule type="expression" dxfId="926" priority="994">
      <formula>$AA50="4/0300"</formula>
    </cfRule>
    <cfRule type="expression" dxfId="925" priority="995">
      <formula>$AA50="3/0200"</formula>
    </cfRule>
    <cfRule type="expression" dxfId="924" priority="996">
      <formula>$AA50="2/0200"</formula>
    </cfRule>
  </conditionalFormatting>
  <conditionalFormatting sqref="G51">
    <cfRule type="expression" dxfId="923" priority="985">
      <formula>$AA51="5/0300"</formula>
    </cfRule>
    <cfRule type="expression" dxfId="922" priority="986">
      <formula>$AA51="6/0300"</formula>
    </cfRule>
    <cfRule type="expression" dxfId="921" priority="987">
      <formula>$AA51="4/1000"</formula>
    </cfRule>
    <cfRule type="expression" dxfId="920" priority="988">
      <formula>$AA51="4/0300"</formula>
    </cfRule>
    <cfRule type="expression" dxfId="919" priority="989">
      <formula>$AA51="3/0200"</formula>
    </cfRule>
    <cfRule type="expression" dxfId="918" priority="990">
      <formula>$AA51="2/0200"</formula>
    </cfRule>
  </conditionalFormatting>
  <conditionalFormatting sqref="G52">
    <cfRule type="expression" dxfId="917" priority="979">
      <formula>$AA52="5/0300"</formula>
    </cfRule>
    <cfRule type="expression" dxfId="916" priority="980">
      <formula>$AA52="6/0300"</formula>
    </cfRule>
    <cfRule type="expression" dxfId="915" priority="981">
      <formula>$AA52="4/1000"</formula>
    </cfRule>
    <cfRule type="expression" dxfId="914" priority="982">
      <formula>$AA52="4/0300"</formula>
    </cfRule>
    <cfRule type="expression" dxfId="913" priority="983">
      <formula>$AA52="3/0200"</formula>
    </cfRule>
    <cfRule type="expression" dxfId="912" priority="984">
      <formula>$AA52="2/0200"</formula>
    </cfRule>
  </conditionalFormatting>
  <conditionalFormatting sqref="G53">
    <cfRule type="expression" dxfId="911" priority="973">
      <formula>$AA53="5/0300"</formula>
    </cfRule>
    <cfRule type="expression" dxfId="910" priority="974">
      <formula>$AA53="6/0300"</formula>
    </cfRule>
    <cfRule type="expression" dxfId="909" priority="975">
      <formula>$AA53="4/1000"</formula>
    </cfRule>
    <cfRule type="expression" dxfId="908" priority="976">
      <formula>$AA53="4/0300"</formula>
    </cfRule>
    <cfRule type="expression" dxfId="907" priority="977">
      <formula>$AA53="3/0200"</formula>
    </cfRule>
    <cfRule type="expression" dxfId="906" priority="978">
      <formula>$AA53="2/0200"</formula>
    </cfRule>
  </conditionalFormatting>
  <conditionalFormatting sqref="G54">
    <cfRule type="expression" dxfId="905" priority="967">
      <formula>$AA54="5/0300"</formula>
    </cfRule>
    <cfRule type="expression" dxfId="904" priority="968">
      <formula>$AA54="6/0300"</formula>
    </cfRule>
    <cfRule type="expression" dxfId="903" priority="969">
      <formula>$AA54="4/1000"</formula>
    </cfRule>
    <cfRule type="expression" dxfId="902" priority="970">
      <formula>$AA54="4/0300"</formula>
    </cfRule>
    <cfRule type="expression" dxfId="901" priority="971">
      <formula>$AA54="3/0200"</formula>
    </cfRule>
    <cfRule type="expression" dxfId="900" priority="972">
      <formula>$AA54="2/0200"</formula>
    </cfRule>
  </conditionalFormatting>
  <conditionalFormatting sqref="G55">
    <cfRule type="expression" dxfId="899" priority="961">
      <formula>$AA55="5/0300"</formula>
    </cfRule>
    <cfRule type="expression" dxfId="898" priority="962">
      <formula>$AA55="6/0300"</formula>
    </cfRule>
    <cfRule type="expression" dxfId="897" priority="963">
      <formula>$AA55="4/1000"</formula>
    </cfRule>
    <cfRule type="expression" dxfId="896" priority="964">
      <formula>$AA55="4/0300"</formula>
    </cfRule>
    <cfRule type="expression" dxfId="895" priority="965">
      <formula>$AA55="3/0200"</formula>
    </cfRule>
    <cfRule type="expression" dxfId="894" priority="966">
      <formula>$AA55="2/0200"</formula>
    </cfRule>
  </conditionalFormatting>
  <conditionalFormatting sqref="G56">
    <cfRule type="expression" dxfId="893" priority="955">
      <formula>$AA56="5/0300"</formula>
    </cfRule>
    <cfRule type="expression" dxfId="892" priority="956">
      <formula>$AA56="6/0300"</formula>
    </cfRule>
    <cfRule type="expression" dxfId="891" priority="957">
      <formula>$AA56="4/1000"</formula>
    </cfRule>
    <cfRule type="expression" dxfId="890" priority="958">
      <formula>$AA56="4/0300"</formula>
    </cfRule>
    <cfRule type="expression" dxfId="889" priority="959">
      <formula>$AA56="3/0200"</formula>
    </cfRule>
    <cfRule type="expression" dxfId="888" priority="960">
      <formula>$AA56="2/0200"</formula>
    </cfRule>
  </conditionalFormatting>
  <conditionalFormatting sqref="G57">
    <cfRule type="expression" dxfId="887" priority="949">
      <formula>$AA57="5/0300"</formula>
    </cfRule>
    <cfRule type="expression" dxfId="886" priority="950">
      <formula>$AA57="6/0300"</formula>
    </cfRule>
    <cfRule type="expression" dxfId="885" priority="951">
      <formula>$AA57="4/1000"</formula>
    </cfRule>
    <cfRule type="expression" dxfId="884" priority="952">
      <formula>$AA57="4/0300"</formula>
    </cfRule>
    <cfRule type="expression" dxfId="883" priority="953">
      <formula>$AA57="3/0200"</formula>
    </cfRule>
    <cfRule type="expression" dxfId="882" priority="954">
      <formula>$AA57="2/0200"</formula>
    </cfRule>
  </conditionalFormatting>
  <conditionalFormatting sqref="G58">
    <cfRule type="expression" dxfId="881" priority="943">
      <formula>$AA58="5/0300"</formula>
    </cfRule>
    <cfRule type="expression" dxfId="880" priority="944">
      <formula>$AA58="6/0300"</formula>
    </cfRule>
    <cfRule type="expression" dxfId="879" priority="945">
      <formula>$AA58="4/1000"</formula>
    </cfRule>
    <cfRule type="expression" dxfId="878" priority="946">
      <formula>$AA58="4/0300"</formula>
    </cfRule>
    <cfRule type="expression" dxfId="877" priority="947">
      <formula>$AA58="3/0200"</formula>
    </cfRule>
    <cfRule type="expression" dxfId="876" priority="948">
      <formula>$AA58="2/0200"</formula>
    </cfRule>
  </conditionalFormatting>
  <conditionalFormatting sqref="G59">
    <cfRule type="expression" dxfId="875" priority="937">
      <formula>$AA59="5/0300"</formula>
    </cfRule>
    <cfRule type="expression" dxfId="874" priority="938">
      <formula>$AA59="6/0300"</formula>
    </cfRule>
    <cfRule type="expression" dxfId="873" priority="939">
      <formula>$AA59="4/1000"</formula>
    </cfRule>
    <cfRule type="expression" dxfId="872" priority="940">
      <formula>$AA59="4/0300"</formula>
    </cfRule>
    <cfRule type="expression" dxfId="871" priority="941">
      <formula>$AA59="3/0200"</formula>
    </cfRule>
    <cfRule type="expression" dxfId="870" priority="942">
      <formula>$AA59="2/0200"</formula>
    </cfRule>
  </conditionalFormatting>
  <conditionalFormatting sqref="G60">
    <cfRule type="expression" dxfId="869" priority="931">
      <formula>$AA60="5/0300"</formula>
    </cfRule>
    <cfRule type="expression" dxfId="868" priority="932">
      <formula>$AA60="6/0300"</formula>
    </cfRule>
    <cfRule type="expression" dxfId="867" priority="933">
      <formula>$AA60="4/1000"</formula>
    </cfRule>
    <cfRule type="expression" dxfId="866" priority="934">
      <formula>$AA60="4/0300"</formula>
    </cfRule>
    <cfRule type="expression" dxfId="865" priority="935">
      <formula>$AA60="3/0200"</formula>
    </cfRule>
    <cfRule type="expression" dxfId="864" priority="936">
      <formula>$AA60="2/0200"</formula>
    </cfRule>
  </conditionalFormatting>
  <conditionalFormatting sqref="G61">
    <cfRule type="expression" dxfId="863" priority="925">
      <formula>$AA61="5/0300"</formula>
    </cfRule>
    <cfRule type="expression" dxfId="862" priority="926">
      <formula>$AA61="6/0300"</formula>
    </cfRule>
    <cfRule type="expression" dxfId="861" priority="927">
      <formula>$AA61="4/1000"</formula>
    </cfRule>
    <cfRule type="expression" dxfId="860" priority="928">
      <formula>$AA61="4/0300"</formula>
    </cfRule>
    <cfRule type="expression" dxfId="859" priority="929">
      <formula>$AA61="3/0200"</formula>
    </cfRule>
    <cfRule type="expression" dxfId="858" priority="930">
      <formula>$AA61="2/0200"</formula>
    </cfRule>
  </conditionalFormatting>
  <conditionalFormatting sqref="G62">
    <cfRule type="expression" dxfId="857" priority="919">
      <formula>$AA62="5/0300"</formula>
    </cfRule>
    <cfRule type="expression" dxfId="856" priority="920">
      <formula>$AA62="6/0300"</formula>
    </cfRule>
    <cfRule type="expression" dxfId="855" priority="921">
      <formula>$AA62="4/1000"</formula>
    </cfRule>
    <cfRule type="expression" dxfId="854" priority="922">
      <formula>$AA62="4/0300"</formula>
    </cfRule>
    <cfRule type="expression" dxfId="853" priority="923">
      <formula>$AA62="3/0200"</formula>
    </cfRule>
    <cfRule type="expression" dxfId="852" priority="924">
      <formula>$AA62="2/0200"</formula>
    </cfRule>
  </conditionalFormatting>
  <conditionalFormatting sqref="G63">
    <cfRule type="expression" dxfId="851" priority="913">
      <formula>$AA63="5/0300"</formula>
    </cfRule>
    <cfRule type="expression" dxfId="850" priority="914">
      <formula>$AA63="6/0300"</formula>
    </cfRule>
    <cfRule type="expression" dxfId="849" priority="915">
      <formula>$AA63="4/1000"</formula>
    </cfRule>
    <cfRule type="expression" dxfId="848" priority="916">
      <formula>$AA63="4/0300"</formula>
    </cfRule>
    <cfRule type="expression" dxfId="847" priority="917">
      <formula>$AA63="3/0200"</formula>
    </cfRule>
    <cfRule type="expression" dxfId="846" priority="918">
      <formula>$AA63="2/0200"</formula>
    </cfRule>
  </conditionalFormatting>
  <conditionalFormatting sqref="G64">
    <cfRule type="expression" dxfId="845" priority="907">
      <formula>$AA64="5/0300"</formula>
    </cfRule>
    <cfRule type="expression" dxfId="844" priority="908">
      <formula>$AA64="6/0300"</formula>
    </cfRule>
    <cfRule type="expression" dxfId="843" priority="909">
      <formula>$AA64="4/1000"</formula>
    </cfRule>
    <cfRule type="expression" dxfId="842" priority="910">
      <formula>$AA64="4/0300"</formula>
    </cfRule>
    <cfRule type="expression" dxfId="841" priority="911">
      <formula>$AA64="3/0200"</formula>
    </cfRule>
    <cfRule type="expression" dxfId="840" priority="912">
      <formula>$AA64="2/0200"</formula>
    </cfRule>
  </conditionalFormatting>
  <conditionalFormatting sqref="G65">
    <cfRule type="expression" dxfId="839" priority="901">
      <formula>$AA65="5/0300"</formula>
    </cfRule>
    <cfRule type="expression" dxfId="838" priority="902">
      <formula>$AA65="6/0300"</formula>
    </cfRule>
    <cfRule type="expression" dxfId="837" priority="903">
      <formula>$AA65="4/1000"</formula>
    </cfRule>
    <cfRule type="expression" dxfId="836" priority="904">
      <formula>$AA65="4/0300"</formula>
    </cfRule>
    <cfRule type="expression" dxfId="835" priority="905">
      <formula>$AA65="3/0200"</formula>
    </cfRule>
    <cfRule type="expression" dxfId="834" priority="906">
      <formula>$AA65="2/0200"</formula>
    </cfRule>
  </conditionalFormatting>
  <conditionalFormatting sqref="G66">
    <cfRule type="expression" dxfId="833" priority="895">
      <formula>$AA66="5/0300"</formula>
    </cfRule>
    <cfRule type="expression" dxfId="832" priority="896">
      <formula>$AA66="6/0300"</formula>
    </cfRule>
    <cfRule type="expression" dxfId="831" priority="897">
      <formula>$AA66="4/1000"</formula>
    </cfRule>
    <cfRule type="expression" dxfId="830" priority="898">
      <formula>$AA66="4/0300"</formula>
    </cfRule>
    <cfRule type="expression" dxfId="829" priority="899">
      <formula>$AA66="3/0200"</formula>
    </cfRule>
    <cfRule type="expression" dxfId="828" priority="900">
      <formula>$AA66="2/0200"</formula>
    </cfRule>
  </conditionalFormatting>
  <conditionalFormatting sqref="G67">
    <cfRule type="expression" dxfId="827" priority="889">
      <formula>$AA67="5/0300"</formula>
    </cfRule>
    <cfRule type="expression" dxfId="826" priority="890">
      <formula>$AA67="6/0300"</formula>
    </cfRule>
    <cfRule type="expression" dxfId="825" priority="891">
      <formula>$AA67="4/1000"</formula>
    </cfRule>
    <cfRule type="expression" dxfId="824" priority="892">
      <formula>$AA67="4/0300"</formula>
    </cfRule>
    <cfRule type="expression" dxfId="823" priority="893">
      <formula>$AA67="3/0200"</formula>
    </cfRule>
    <cfRule type="expression" dxfId="822" priority="894">
      <formula>$AA67="2/0200"</formula>
    </cfRule>
  </conditionalFormatting>
  <conditionalFormatting sqref="G68">
    <cfRule type="expression" dxfId="821" priority="883">
      <formula>$AA68="5/0300"</formula>
    </cfRule>
    <cfRule type="expression" dxfId="820" priority="884">
      <formula>$AA68="6/0300"</formula>
    </cfRule>
    <cfRule type="expression" dxfId="819" priority="885">
      <formula>$AA68="4/1000"</formula>
    </cfRule>
    <cfRule type="expression" dxfId="818" priority="886">
      <formula>$AA68="4/0300"</formula>
    </cfRule>
    <cfRule type="expression" dxfId="817" priority="887">
      <formula>$AA68="3/0200"</formula>
    </cfRule>
    <cfRule type="expression" dxfId="816" priority="888">
      <formula>$AA68="2/0200"</formula>
    </cfRule>
  </conditionalFormatting>
  <conditionalFormatting sqref="G69">
    <cfRule type="expression" dxfId="815" priority="877">
      <formula>$AA69="5/0300"</formula>
    </cfRule>
    <cfRule type="expression" dxfId="814" priority="878">
      <formula>$AA69="6/0300"</formula>
    </cfRule>
    <cfRule type="expression" dxfId="813" priority="879">
      <formula>$AA69="4/1000"</formula>
    </cfRule>
    <cfRule type="expression" dxfId="812" priority="880">
      <formula>$AA69="4/0300"</formula>
    </cfRule>
    <cfRule type="expression" dxfId="811" priority="881">
      <formula>$AA69="3/0200"</formula>
    </cfRule>
    <cfRule type="expression" dxfId="810" priority="882">
      <formula>$AA69="2/0200"</formula>
    </cfRule>
  </conditionalFormatting>
  <conditionalFormatting sqref="G70">
    <cfRule type="expression" dxfId="809" priority="871">
      <formula>$AA70="5/0300"</formula>
    </cfRule>
    <cfRule type="expression" dxfId="808" priority="872">
      <formula>$AA70="6/0300"</formula>
    </cfRule>
    <cfRule type="expression" dxfId="807" priority="873">
      <formula>$AA70="4/1000"</formula>
    </cfRule>
    <cfRule type="expression" dxfId="806" priority="874">
      <formula>$AA70="4/0300"</formula>
    </cfRule>
    <cfRule type="expression" dxfId="805" priority="875">
      <formula>$AA70="3/0200"</formula>
    </cfRule>
    <cfRule type="expression" dxfId="804" priority="876">
      <formula>$AA70="2/0200"</formula>
    </cfRule>
  </conditionalFormatting>
  <conditionalFormatting sqref="G71">
    <cfRule type="expression" dxfId="803" priority="865">
      <formula>$AA71="5/0300"</formula>
    </cfRule>
    <cfRule type="expression" dxfId="802" priority="866">
      <formula>$AA71="6/0300"</formula>
    </cfRule>
    <cfRule type="expression" dxfId="801" priority="867">
      <formula>$AA71="4/1000"</formula>
    </cfRule>
    <cfRule type="expression" dxfId="800" priority="868">
      <formula>$AA71="4/0300"</formula>
    </cfRule>
    <cfRule type="expression" dxfId="799" priority="869">
      <formula>$AA71="3/0200"</formula>
    </cfRule>
    <cfRule type="expression" dxfId="798" priority="870">
      <formula>$AA71="2/0200"</formula>
    </cfRule>
  </conditionalFormatting>
  <conditionalFormatting sqref="G72">
    <cfRule type="expression" dxfId="797" priority="859">
      <formula>$AA72="5/0300"</formula>
    </cfRule>
    <cfRule type="expression" dxfId="796" priority="860">
      <formula>$AA72="6/0300"</formula>
    </cfRule>
    <cfRule type="expression" dxfId="795" priority="861">
      <formula>$AA72="4/1000"</formula>
    </cfRule>
    <cfRule type="expression" dxfId="794" priority="862">
      <formula>$AA72="4/0300"</formula>
    </cfRule>
    <cfRule type="expression" dxfId="793" priority="863">
      <formula>$AA72="3/0200"</formula>
    </cfRule>
    <cfRule type="expression" dxfId="792" priority="864">
      <formula>$AA72="2/0200"</formula>
    </cfRule>
  </conditionalFormatting>
  <conditionalFormatting sqref="G73">
    <cfRule type="expression" dxfId="791" priority="853">
      <formula>$AA73="5/0300"</formula>
    </cfRule>
    <cfRule type="expression" dxfId="790" priority="854">
      <formula>$AA73="6/0300"</formula>
    </cfRule>
    <cfRule type="expression" dxfId="789" priority="855">
      <formula>$AA73="4/1000"</formula>
    </cfRule>
    <cfRule type="expression" dxfId="788" priority="856">
      <formula>$AA73="4/0300"</formula>
    </cfRule>
    <cfRule type="expression" dxfId="787" priority="857">
      <formula>$AA73="3/0200"</formula>
    </cfRule>
    <cfRule type="expression" dxfId="786" priority="858">
      <formula>$AA73="2/0200"</formula>
    </cfRule>
  </conditionalFormatting>
  <conditionalFormatting sqref="G74">
    <cfRule type="expression" dxfId="785" priority="847">
      <formula>$AA74="5/0300"</formula>
    </cfRule>
    <cfRule type="expression" dxfId="784" priority="848">
      <formula>$AA74="6/0300"</formula>
    </cfRule>
    <cfRule type="expression" dxfId="783" priority="849">
      <formula>$AA74="4/1000"</formula>
    </cfRule>
    <cfRule type="expression" dxfId="782" priority="850">
      <formula>$AA74="4/0300"</formula>
    </cfRule>
    <cfRule type="expression" dxfId="781" priority="851">
      <formula>$AA74="3/0200"</formula>
    </cfRule>
    <cfRule type="expression" dxfId="780" priority="852">
      <formula>$AA74="2/0200"</formula>
    </cfRule>
  </conditionalFormatting>
  <conditionalFormatting sqref="G75">
    <cfRule type="expression" dxfId="779" priority="841">
      <formula>$AA75="5/0300"</formula>
    </cfRule>
    <cfRule type="expression" dxfId="778" priority="842">
      <formula>$AA75="6/0300"</formula>
    </cfRule>
    <cfRule type="expression" dxfId="777" priority="843">
      <formula>$AA75="4/1000"</formula>
    </cfRule>
    <cfRule type="expression" dxfId="776" priority="844">
      <formula>$AA75="4/0300"</formula>
    </cfRule>
    <cfRule type="expression" dxfId="775" priority="845">
      <formula>$AA75="3/0200"</formula>
    </cfRule>
    <cfRule type="expression" dxfId="774" priority="846">
      <formula>$AA75="2/0200"</formula>
    </cfRule>
  </conditionalFormatting>
  <conditionalFormatting sqref="G76">
    <cfRule type="expression" dxfId="773" priority="835">
      <formula>$AA76="5/0300"</formula>
    </cfRule>
    <cfRule type="expression" dxfId="772" priority="836">
      <formula>$AA76="6/0300"</formula>
    </cfRule>
    <cfRule type="expression" dxfId="771" priority="837">
      <formula>$AA76="4/1000"</formula>
    </cfRule>
    <cfRule type="expression" dxfId="770" priority="838">
      <formula>$AA76="4/0300"</formula>
    </cfRule>
    <cfRule type="expression" dxfId="769" priority="839">
      <formula>$AA76="3/0200"</formula>
    </cfRule>
    <cfRule type="expression" dxfId="768" priority="840">
      <formula>$AA76="2/0200"</formula>
    </cfRule>
  </conditionalFormatting>
  <conditionalFormatting sqref="G77">
    <cfRule type="expression" dxfId="767" priority="829">
      <formula>$AA77="5/0300"</formula>
    </cfRule>
    <cfRule type="expression" dxfId="766" priority="830">
      <formula>$AA77="6/0300"</formula>
    </cfRule>
    <cfRule type="expression" dxfId="765" priority="831">
      <formula>$AA77="4/1000"</formula>
    </cfRule>
    <cfRule type="expression" dxfId="764" priority="832">
      <formula>$AA77="4/0300"</formula>
    </cfRule>
    <cfRule type="expression" dxfId="763" priority="833">
      <formula>$AA77="3/0200"</formula>
    </cfRule>
    <cfRule type="expression" dxfId="762" priority="834">
      <formula>$AA77="2/0200"</formula>
    </cfRule>
  </conditionalFormatting>
  <conditionalFormatting sqref="G78">
    <cfRule type="expression" dxfId="761" priority="823">
      <formula>$AA78="5/0300"</formula>
    </cfRule>
    <cfRule type="expression" dxfId="760" priority="824">
      <formula>$AA78="6/0300"</formula>
    </cfRule>
    <cfRule type="expression" dxfId="759" priority="825">
      <formula>$AA78="4/1000"</formula>
    </cfRule>
    <cfRule type="expression" dxfId="758" priority="826">
      <formula>$AA78="4/0300"</formula>
    </cfRule>
    <cfRule type="expression" dxfId="757" priority="827">
      <formula>$AA78="3/0200"</formula>
    </cfRule>
    <cfRule type="expression" dxfId="756" priority="828">
      <formula>$AA78="2/0200"</formula>
    </cfRule>
  </conditionalFormatting>
  <conditionalFormatting sqref="G79">
    <cfRule type="expression" dxfId="755" priority="817">
      <formula>$AA79="5/0300"</formula>
    </cfRule>
    <cfRule type="expression" dxfId="754" priority="818">
      <formula>$AA79="6/0300"</formula>
    </cfRule>
    <cfRule type="expression" dxfId="753" priority="819">
      <formula>$AA79="4/1000"</formula>
    </cfRule>
    <cfRule type="expression" dxfId="752" priority="820">
      <formula>$AA79="4/0300"</formula>
    </cfRule>
    <cfRule type="expression" dxfId="751" priority="821">
      <formula>$AA79="3/0200"</formula>
    </cfRule>
    <cfRule type="expression" dxfId="750" priority="822">
      <formula>$AA79="2/0200"</formula>
    </cfRule>
  </conditionalFormatting>
  <conditionalFormatting sqref="G80">
    <cfRule type="expression" dxfId="749" priority="811">
      <formula>$AA80="5/0300"</formula>
    </cfRule>
    <cfRule type="expression" dxfId="748" priority="812">
      <formula>$AA80="6/0300"</formula>
    </cfRule>
    <cfRule type="expression" dxfId="747" priority="813">
      <formula>$AA80="4/1000"</formula>
    </cfRule>
    <cfRule type="expression" dxfId="746" priority="814">
      <formula>$AA80="4/0300"</formula>
    </cfRule>
    <cfRule type="expression" dxfId="745" priority="815">
      <formula>$AA80="3/0200"</formula>
    </cfRule>
    <cfRule type="expression" dxfId="744" priority="816">
      <formula>$AA80="2/0200"</formula>
    </cfRule>
  </conditionalFormatting>
  <conditionalFormatting sqref="G81">
    <cfRule type="expression" dxfId="743" priority="805">
      <formula>$AA81="5/0300"</formula>
    </cfRule>
    <cfRule type="expression" dxfId="742" priority="806">
      <formula>$AA81="6/0300"</formula>
    </cfRule>
    <cfRule type="expression" dxfId="741" priority="807">
      <formula>$AA81="4/1000"</formula>
    </cfRule>
    <cfRule type="expression" dxfId="740" priority="808">
      <formula>$AA81="4/0300"</formula>
    </cfRule>
    <cfRule type="expression" dxfId="739" priority="809">
      <formula>$AA81="3/0200"</formula>
    </cfRule>
    <cfRule type="expression" dxfId="738" priority="810">
      <formula>$AA81="2/0200"</formula>
    </cfRule>
  </conditionalFormatting>
  <conditionalFormatting sqref="G82">
    <cfRule type="expression" dxfId="737" priority="799">
      <formula>$AA82="5/0300"</formula>
    </cfRule>
    <cfRule type="expression" dxfId="736" priority="800">
      <formula>$AA82="6/0300"</formula>
    </cfRule>
    <cfRule type="expression" dxfId="735" priority="801">
      <formula>$AA82="4/1000"</formula>
    </cfRule>
    <cfRule type="expression" dxfId="734" priority="802">
      <formula>$AA82="4/0300"</formula>
    </cfRule>
    <cfRule type="expression" dxfId="733" priority="803">
      <formula>$AA82="3/0200"</formula>
    </cfRule>
    <cfRule type="expression" dxfId="732" priority="804">
      <formula>$AA82="2/0200"</formula>
    </cfRule>
  </conditionalFormatting>
  <conditionalFormatting sqref="G83">
    <cfRule type="expression" dxfId="731" priority="793">
      <formula>$AA83="5/0300"</formula>
    </cfRule>
    <cfRule type="expression" dxfId="730" priority="794">
      <formula>$AA83="6/0300"</formula>
    </cfRule>
    <cfRule type="expression" dxfId="729" priority="795">
      <formula>$AA83="4/1000"</formula>
    </cfRule>
    <cfRule type="expression" dxfId="728" priority="796">
      <formula>$AA83="4/0300"</formula>
    </cfRule>
    <cfRule type="expression" dxfId="727" priority="797">
      <formula>$AA83="3/0200"</formula>
    </cfRule>
    <cfRule type="expression" dxfId="726" priority="798">
      <formula>$AA83="2/0200"</formula>
    </cfRule>
  </conditionalFormatting>
  <conditionalFormatting sqref="G84">
    <cfRule type="expression" dxfId="725" priority="787">
      <formula>$AA84="5/0300"</formula>
    </cfRule>
    <cfRule type="expression" dxfId="724" priority="788">
      <formula>$AA84="6/0300"</formula>
    </cfRule>
    <cfRule type="expression" dxfId="723" priority="789">
      <formula>$AA84="4/1000"</formula>
    </cfRule>
    <cfRule type="expression" dxfId="722" priority="790">
      <formula>$AA84="4/0300"</formula>
    </cfRule>
    <cfRule type="expression" dxfId="721" priority="791">
      <formula>$AA84="3/0200"</formula>
    </cfRule>
    <cfRule type="expression" dxfId="720" priority="792">
      <formula>$AA84="2/0200"</formula>
    </cfRule>
  </conditionalFormatting>
  <conditionalFormatting sqref="G85">
    <cfRule type="expression" dxfId="719" priority="781">
      <formula>$AA85="5/0300"</formula>
    </cfRule>
    <cfRule type="expression" dxfId="718" priority="782">
      <formula>$AA85="6/0300"</formula>
    </cfRule>
    <cfRule type="expression" dxfId="717" priority="783">
      <formula>$AA85="4/1000"</formula>
    </cfRule>
    <cfRule type="expression" dxfId="716" priority="784">
      <formula>$AA85="4/0300"</formula>
    </cfRule>
    <cfRule type="expression" dxfId="715" priority="785">
      <formula>$AA85="3/0200"</formula>
    </cfRule>
    <cfRule type="expression" dxfId="714" priority="786">
      <formula>$AA85="2/0200"</formula>
    </cfRule>
  </conditionalFormatting>
  <conditionalFormatting sqref="G86">
    <cfRule type="expression" dxfId="713" priority="775">
      <formula>$AA86="5/0300"</formula>
    </cfRule>
    <cfRule type="expression" dxfId="712" priority="776">
      <formula>$AA86="6/0300"</formula>
    </cfRule>
    <cfRule type="expression" dxfId="711" priority="777">
      <formula>$AA86="4/1000"</formula>
    </cfRule>
    <cfRule type="expression" dxfId="710" priority="778">
      <formula>$AA86="4/0300"</formula>
    </cfRule>
    <cfRule type="expression" dxfId="709" priority="779">
      <formula>$AA86="3/0200"</formula>
    </cfRule>
    <cfRule type="expression" dxfId="708" priority="780">
      <formula>$AA86="2/0200"</formula>
    </cfRule>
  </conditionalFormatting>
  <conditionalFormatting sqref="G87">
    <cfRule type="expression" dxfId="707" priority="769">
      <formula>$AA87="5/0300"</formula>
    </cfRule>
    <cfRule type="expression" dxfId="706" priority="770">
      <formula>$AA87="6/0300"</formula>
    </cfRule>
    <cfRule type="expression" dxfId="705" priority="771">
      <formula>$AA87="4/1000"</formula>
    </cfRule>
    <cfRule type="expression" dxfId="704" priority="772">
      <formula>$AA87="4/0300"</formula>
    </cfRule>
    <cfRule type="expression" dxfId="703" priority="773">
      <formula>$AA87="3/0200"</formula>
    </cfRule>
    <cfRule type="expression" dxfId="702" priority="774">
      <formula>$AA87="2/0200"</formula>
    </cfRule>
  </conditionalFormatting>
  <conditionalFormatting sqref="G88">
    <cfRule type="expression" dxfId="701" priority="763">
      <formula>$AA88="5/0300"</formula>
    </cfRule>
    <cfRule type="expression" dxfId="700" priority="764">
      <formula>$AA88="6/0300"</formula>
    </cfRule>
    <cfRule type="expression" dxfId="699" priority="765">
      <formula>$AA88="4/1000"</formula>
    </cfRule>
    <cfRule type="expression" dxfId="698" priority="766">
      <formula>$AA88="4/0300"</formula>
    </cfRule>
    <cfRule type="expression" dxfId="697" priority="767">
      <formula>$AA88="3/0200"</formula>
    </cfRule>
    <cfRule type="expression" dxfId="696" priority="768">
      <formula>$AA88="2/0200"</formula>
    </cfRule>
  </conditionalFormatting>
  <conditionalFormatting sqref="G89">
    <cfRule type="expression" dxfId="695" priority="757">
      <formula>$AA89="5/0300"</formula>
    </cfRule>
    <cfRule type="expression" dxfId="694" priority="758">
      <formula>$AA89="6/0300"</formula>
    </cfRule>
    <cfRule type="expression" dxfId="693" priority="759">
      <formula>$AA89="4/1000"</formula>
    </cfRule>
    <cfRule type="expression" dxfId="692" priority="760">
      <formula>$AA89="4/0300"</formula>
    </cfRule>
    <cfRule type="expression" dxfId="691" priority="761">
      <formula>$AA89="3/0200"</formula>
    </cfRule>
    <cfRule type="expression" dxfId="690" priority="762">
      <formula>$AA89="2/0200"</formula>
    </cfRule>
  </conditionalFormatting>
  <conditionalFormatting sqref="G90">
    <cfRule type="expression" dxfId="689" priority="751">
      <formula>$AA90="5/0300"</formula>
    </cfRule>
    <cfRule type="expression" dxfId="688" priority="752">
      <formula>$AA90="6/0300"</formula>
    </cfRule>
    <cfRule type="expression" dxfId="687" priority="753">
      <formula>$AA90="4/1000"</formula>
    </cfRule>
    <cfRule type="expression" dxfId="686" priority="754">
      <formula>$AA90="4/0300"</formula>
    </cfRule>
    <cfRule type="expression" dxfId="685" priority="755">
      <formula>$AA90="3/0200"</formula>
    </cfRule>
    <cfRule type="expression" dxfId="684" priority="756">
      <formula>$AA90="2/0200"</formula>
    </cfRule>
  </conditionalFormatting>
  <conditionalFormatting sqref="G91">
    <cfRule type="expression" dxfId="683" priority="745">
      <formula>$AA91="5/0300"</formula>
    </cfRule>
    <cfRule type="expression" dxfId="682" priority="746">
      <formula>$AA91="6/0300"</formula>
    </cfRule>
    <cfRule type="expression" dxfId="681" priority="747">
      <formula>$AA91="4/1000"</formula>
    </cfRule>
    <cfRule type="expression" dxfId="680" priority="748">
      <formula>$AA91="4/0300"</formula>
    </cfRule>
    <cfRule type="expression" dxfId="679" priority="749">
      <formula>$AA91="3/0200"</formula>
    </cfRule>
    <cfRule type="expression" dxfId="678" priority="750">
      <formula>$AA91="2/0200"</formula>
    </cfRule>
  </conditionalFormatting>
  <conditionalFormatting sqref="G92">
    <cfRule type="expression" dxfId="677" priority="739">
      <formula>$AA92="5/0300"</formula>
    </cfRule>
    <cfRule type="expression" dxfId="676" priority="740">
      <formula>$AA92="6/0300"</formula>
    </cfRule>
    <cfRule type="expression" dxfId="675" priority="741">
      <formula>$AA92="4/1000"</formula>
    </cfRule>
    <cfRule type="expression" dxfId="674" priority="742">
      <formula>$AA92="4/0300"</formula>
    </cfRule>
    <cfRule type="expression" dxfId="673" priority="743">
      <formula>$AA92="3/0200"</formula>
    </cfRule>
    <cfRule type="expression" dxfId="672" priority="744">
      <formula>$AA92="2/0200"</formula>
    </cfRule>
  </conditionalFormatting>
  <conditionalFormatting sqref="G93">
    <cfRule type="expression" dxfId="671" priority="733">
      <formula>$AA93="5/0300"</formula>
    </cfRule>
    <cfRule type="expression" dxfId="670" priority="734">
      <formula>$AA93="6/0300"</formula>
    </cfRule>
    <cfRule type="expression" dxfId="669" priority="735">
      <formula>$AA93="4/1000"</formula>
    </cfRule>
    <cfRule type="expression" dxfId="668" priority="736">
      <formula>$AA93="4/0300"</formula>
    </cfRule>
    <cfRule type="expression" dxfId="667" priority="737">
      <formula>$AA93="3/0200"</formula>
    </cfRule>
    <cfRule type="expression" dxfId="666" priority="738">
      <formula>$AA93="2/0200"</formula>
    </cfRule>
  </conditionalFormatting>
  <conditionalFormatting sqref="G94">
    <cfRule type="expression" dxfId="665" priority="727">
      <formula>$AA94="5/0300"</formula>
    </cfRule>
    <cfRule type="expression" dxfId="664" priority="728">
      <formula>$AA94="6/0300"</formula>
    </cfRule>
    <cfRule type="expression" dxfId="663" priority="729">
      <formula>$AA94="4/1000"</formula>
    </cfRule>
    <cfRule type="expression" dxfId="662" priority="730">
      <formula>$AA94="4/0300"</formula>
    </cfRule>
    <cfRule type="expression" dxfId="661" priority="731">
      <formula>$AA94="3/0200"</formula>
    </cfRule>
    <cfRule type="expression" dxfId="660" priority="732">
      <formula>$AA94="2/0200"</formula>
    </cfRule>
  </conditionalFormatting>
  <conditionalFormatting sqref="G95">
    <cfRule type="expression" dxfId="659" priority="721">
      <formula>$AA95="5/0300"</formula>
    </cfRule>
    <cfRule type="expression" dxfId="658" priority="722">
      <formula>$AA95="6/0300"</formula>
    </cfRule>
    <cfRule type="expression" dxfId="657" priority="723">
      <formula>$AA95="4/1000"</formula>
    </cfRule>
    <cfRule type="expression" dxfId="656" priority="724">
      <formula>$AA95="4/0300"</formula>
    </cfRule>
    <cfRule type="expression" dxfId="655" priority="725">
      <formula>$AA95="3/0200"</formula>
    </cfRule>
    <cfRule type="expression" dxfId="654" priority="726">
      <formula>$AA95="2/0200"</formula>
    </cfRule>
  </conditionalFormatting>
  <conditionalFormatting sqref="G96">
    <cfRule type="expression" dxfId="653" priority="715">
      <formula>$AA96="5/0300"</formula>
    </cfRule>
    <cfRule type="expression" dxfId="652" priority="716">
      <formula>$AA96="6/0300"</formula>
    </cfRule>
    <cfRule type="expression" dxfId="651" priority="717">
      <formula>$AA96="4/1000"</formula>
    </cfRule>
    <cfRule type="expression" dxfId="650" priority="718">
      <formula>$AA96="4/0300"</formula>
    </cfRule>
    <cfRule type="expression" dxfId="649" priority="719">
      <formula>$AA96="3/0200"</formula>
    </cfRule>
    <cfRule type="expression" dxfId="648" priority="720">
      <formula>$AA96="2/0200"</formula>
    </cfRule>
  </conditionalFormatting>
  <conditionalFormatting sqref="G97">
    <cfRule type="expression" dxfId="647" priority="709">
      <formula>$AA97="5/0300"</formula>
    </cfRule>
    <cfRule type="expression" dxfId="646" priority="710">
      <formula>$AA97="6/0300"</formula>
    </cfRule>
    <cfRule type="expression" dxfId="645" priority="711">
      <formula>$AA97="4/1000"</formula>
    </cfRule>
    <cfRule type="expression" dxfId="644" priority="712">
      <formula>$AA97="4/0300"</formula>
    </cfRule>
    <cfRule type="expression" dxfId="643" priority="713">
      <formula>$AA97="3/0200"</formula>
    </cfRule>
    <cfRule type="expression" dxfId="642" priority="714">
      <formula>$AA97="2/0200"</formula>
    </cfRule>
  </conditionalFormatting>
  <conditionalFormatting sqref="G98">
    <cfRule type="expression" dxfId="641" priority="703">
      <formula>$AA98="5/0300"</formula>
    </cfRule>
    <cfRule type="expression" dxfId="640" priority="704">
      <formula>$AA98="6/0300"</formula>
    </cfRule>
    <cfRule type="expression" dxfId="639" priority="705">
      <formula>$AA98="4/1000"</formula>
    </cfRule>
    <cfRule type="expression" dxfId="638" priority="706">
      <formula>$AA98="4/0300"</formula>
    </cfRule>
    <cfRule type="expression" dxfId="637" priority="707">
      <formula>$AA98="3/0200"</formula>
    </cfRule>
    <cfRule type="expression" dxfId="636" priority="708">
      <formula>$AA98="2/0200"</formula>
    </cfRule>
  </conditionalFormatting>
  <conditionalFormatting sqref="G99">
    <cfRule type="expression" dxfId="635" priority="697">
      <formula>$AA99="5/0300"</formula>
    </cfRule>
    <cfRule type="expression" dxfId="634" priority="698">
      <formula>$AA99="6/0300"</formula>
    </cfRule>
    <cfRule type="expression" dxfId="633" priority="699">
      <formula>$AA99="4/1000"</formula>
    </cfRule>
    <cfRule type="expression" dxfId="632" priority="700">
      <formula>$AA99="4/0300"</formula>
    </cfRule>
    <cfRule type="expression" dxfId="631" priority="701">
      <formula>$AA99="3/0200"</formula>
    </cfRule>
    <cfRule type="expression" dxfId="630" priority="702">
      <formula>$AA99="2/0200"</formula>
    </cfRule>
  </conditionalFormatting>
  <conditionalFormatting sqref="G100">
    <cfRule type="expression" dxfId="629" priority="691">
      <formula>$AA100="5/0300"</formula>
    </cfRule>
    <cfRule type="expression" dxfId="628" priority="692">
      <formula>$AA100="6/0300"</formula>
    </cfRule>
    <cfRule type="expression" dxfId="627" priority="693">
      <formula>$AA100="4/1000"</formula>
    </cfRule>
    <cfRule type="expression" dxfId="626" priority="694">
      <formula>$AA100="4/0300"</formula>
    </cfRule>
    <cfRule type="expression" dxfId="625" priority="695">
      <formula>$AA100="3/0200"</formula>
    </cfRule>
    <cfRule type="expression" dxfId="624" priority="696">
      <formula>$AA100="2/0200"</formula>
    </cfRule>
  </conditionalFormatting>
  <conditionalFormatting sqref="G101">
    <cfRule type="expression" dxfId="623" priority="685">
      <formula>$AA101="5/0300"</formula>
    </cfRule>
    <cfRule type="expression" dxfId="622" priority="686">
      <formula>$AA101="6/0300"</formula>
    </cfRule>
    <cfRule type="expression" dxfId="621" priority="687">
      <formula>$AA101="4/1000"</formula>
    </cfRule>
    <cfRule type="expression" dxfId="620" priority="688">
      <formula>$AA101="4/0300"</formula>
    </cfRule>
    <cfRule type="expression" dxfId="619" priority="689">
      <formula>$AA101="3/0200"</formula>
    </cfRule>
    <cfRule type="expression" dxfId="618" priority="690">
      <formula>$AA101="2/0200"</formula>
    </cfRule>
  </conditionalFormatting>
  <conditionalFormatting sqref="G102">
    <cfRule type="expression" dxfId="617" priority="679">
      <formula>$AA102="5/0300"</formula>
    </cfRule>
    <cfRule type="expression" dxfId="616" priority="680">
      <formula>$AA102="6/0300"</formula>
    </cfRule>
    <cfRule type="expression" dxfId="615" priority="681">
      <formula>$AA102="4/1000"</formula>
    </cfRule>
    <cfRule type="expression" dxfId="614" priority="682">
      <formula>$AA102="4/0300"</formula>
    </cfRule>
    <cfRule type="expression" dxfId="613" priority="683">
      <formula>$AA102="3/0200"</formula>
    </cfRule>
    <cfRule type="expression" dxfId="612" priority="684">
      <formula>$AA102="2/0200"</formula>
    </cfRule>
  </conditionalFormatting>
  <conditionalFormatting sqref="G103">
    <cfRule type="expression" dxfId="611" priority="673">
      <formula>$AA103="5/0300"</formula>
    </cfRule>
    <cfRule type="expression" dxfId="610" priority="674">
      <formula>$AA103="6/0300"</formula>
    </cfRule>
    <cfRule type="expression" dxfId="609" priority="675">
      <formula>$AA103="4/1000"</formula>
    </cfRule>
    <cfRule type="expression" dxfId="608" priority="676">
      <formula>$AA103="4/0300"</formula>
    </cfRule>
    <cfRule type="expression" dxfId="607" priority="677">
      <formula>$AA103="3/0200"</formula>
    </cfRule>
    <cfRule type="expression" dxfId="606" priority="678">
      <formula>$AA103="2/0200"</formula>
    </cfRule>
  </conditionalFormatting>
  <conditionalFormatting sqref="G104">
    <cfRule type="expression" dxfId="605" priority="667">
      <formula>$AA104="5/0300"</formula>
    </cfRule>
    <cfRule type="expression" dxfId="604" priority="668">
      <formula>$AA104="6/0300"</formula>
    </cfRule>
    <cfRule type="expression" dxfId="603" priority="669">
      <formula>$AA104="4/1000"</formula>
    </cfRule>
    <cfRule type="expression" dxfId="602" priority="670">
      <formula>$AA104="4/0300"</formula>
    </cfRule>
    <cfRule type="expression" dxfId="601" priority="671">
      <formula>$AA104="3/0200"</formula>
    </cfRule>
    <cfRule type="expression" dxfId="600" priority="672">
      <formula>$AA104="2/0200"</formula>
    </cfRule>
  </conditionalFormatting>
  <conditionalFormatting sqref="G105">
    <cfRule type="expression" dxfId="599" priority="661">
      <formula>$AA105="5/0300"</formula>
    </cfRule>
    <cfRule type="expression" dxfId="598" priority="662">
      <formula>$AA105="6/0300"</formula>
    </cfRule>
    <cfRule type="expression" dxfId="597" priority="663">
      <formula>$AA105="4/1000"</formula>
    </cfRule>
    <cfRule type="expression" dxfId="596" priority="664">
      <formula>$AA105="4/0300"</formula>
    </cfRule>
    <cfRule type="expression" dxfId="595" priority="665">
      <formula>$AA105="3/0200"</formula>
    </cfRule>
    <cfRule type="expression" dxfId="594" priority="666">
      <formula>$AA105="2/0200"</formula>
    </cfRule>
  </conditionalFormatting>
  <conditionalFormatting sqref="G106">
    <cfRule type="expression" dxfId="593" priority="655">
      <formula>$AA106="5/0300"</formula>
    </cfRule>
    <cfRule type="expression" dxfId="592" priority="656">
      <formula>$AA106="6/0300"</formula>
    </cfRule>
    <cfRule type="expression" dxfId="591" priority="657">
      <formula>$AA106="4/1000"</formula>
    </cfRule>
    <cfRule type="expression" dxfId="590" priority="658">
      <formula>$AA106="4/0300"</formula>
    </cfRule>
    <cfRule type="expression" dxfId="589" priority="659">
      <formula>$AA106="3/0200"</formula>
    </cfRule>
    <cfRule type="expression" dxfId="588" priority="660">
      <formula>$AA106="2/0200"</formula>
    </cfRule>
  </conditionalFormatting>
  <conditionalFormatting sqref="G107">
    <cfRule type="expression" dxfId="587" priority="649">
      <formula>$AA107="5/0300"</formula>
    </cfRule>
    <cfRule type="expression" dxfId="586" priority="650">
      <formula>$AA107="6/0300"</formula>
    </cfRule>
    <cfRule type="expression" dxfId="585" priority="651">
      <formula>$AA107="4/1000"</formula>
    </cfRule>
    <cfRule type="expression" dxfId="584" priority="652">
      <formula>$AA107="4/0300"</formula>
    </cfRule>
    <cfRule type="expression" dxfId="583" priority="653">
      <formula>$AA107="3/0200"</formula>
    </cfRule>
    <cfRule type="expression" dxfId="582" priority="654">
      <formula>$AA107="2/0200"</formula>
    </cfRule>
  </conditionalFormatting>
  <conditionalFormatting sqref="G108">
    <cfRule type="expression" dxfId="581" priority="643">
      <formula>$AA108="5/0300"</formula>
    </cfRule>
    <cfRule type="expression" dxfId="580" priority="644">
      <formula>$AA108="6/0300"</formula>
    </cfRule>
    <cfRule type="expression" dxfId="579" priority="645">
      <formula>$AA108="4/1000"</formula>
    </cfRule>
    <cfRule type="expression" dxfId="578" priority="646">
      <formula>$AA108="4/0300"</formula>
    </cfRule>
    <cfRule type="expression" dxfId="577" priority="647">
      <formula>$AA108="3/0200"</formula>
    </cfRule>
    <cfRule type="expression" dxfId="576" priority="648">
      <formula>$AA108="2/0200"</formula>
    </cfRule>
  </conditionalFormatting>
  <conditionalFormatting sqref="G109">
    <cfRule type="expression" dxfId="575" priority="637">
      <formula>$AA109="5/0300"</formula>
    </cfRule>
    <cfRule type="expression" dxfId="574" priority="638">
      <formula>$AA109="6/0300"</formula>
    </cfRule>
    <cfRule type="expression" dxfId="573" priority="639">
      <formula>$AA109="4/1000"</formula>
    </cfRule>
    <cfRule type="expression" dxfId="572" priority="640">
      <formula>$AA109="4/0300"</formula>
    </cfRule>
    <cfRule type="expression" dxfId="571" priority="641">
      <formula>$AA109="3/0200"</formula>
    </cfRule>
    <cfRule type="expression" dxfId="570" priority="642">
      <formula>$AA109="2/0200"</formula>
    </cfRule>
  </conditionalFormatting>
  <conditionalFormatting sqref="G110">
    <cfRule type="expression" dxfId="569" priority="631">
      <formula>$AA110="5/0300"</formula>
    </cfRule>
    <cfRule type="expression" dxfId="568" priority="632">
      <formula>$AA110="6/0300"</formula>
    </cfRule>
    <cfRule type="expression" dxfId="567" priority="633">
      <formula>$AA110="4/1000"</formula>
    </cfRule>
    <cfRule type="expression" dxfId="566" priority="634">
      <formula>$AA110="4/0300"</formula>
    </cfRule>
    <cfRule type="expression" dxfId="565" priority="635">
      <formula>$AA110="3/0200"</formula>
    </cfRule>
    <cfRule type="expression" dxfId="564" priority="636">
      <formula>$AA110="2/0200"</formula>
    </cfRule>
  </conditionalFormatting>
  <conditionalFormatting sqref="G111">
    <cfRule type="expression" dxfId="563" priority="625">
      <formula>$AA111="5/0300"</formula>
    </cfRule>
    <cfRule type="expression" dxfId="562" priority="626">
      <formula>$AA111="6/0300"</formula>
    </cfRule>
    <cfRule type="expression" dxfId="561" priority="627">
      <formula>$AA111="4/1000"</formula>
    </cfRule>
    <cfRule type="expression" dxfId="560" priority="628">
      <formula>$AA111="4/0300"</formula>
    </cfRule>
    <cfRule type="expression" dxfId="559" priority="629">
      <formula>$AA111="3/0200"</formula>
    </cfRule>
    <cfRule type="expression" dxfId="558" priority="630">
      <formula>$AA111="2/0200"</formula>
    </cfRule>
  </conditionalFormatting>
  <conditionalFormatting sqref="G112">
    <cfRule type="expression" dxfId="557" priority="619">
      <formula>$AA112="5/0300"</formula>
    </cfRule>
    <cfRule type="expression" dxfId="556" priority="620">
      <formula>$AA112="6/0300"</formula>
    </cfRule>
    <cfRule type="expression" dxfId="555" priority="621">
      <formula>$AA112="4/1000"</formula>
    </cfRule>
    <cfRule type="expression" dxfId="554" priority="622">
      <formula>$AA112="4/0300"</formula>
    </cfRule>
    <cfRule type="expression" dxfId="553" priority="623">
      <formula>$AA112="3/0200"</formula>
    </cfRule>
    <cfRule type="expression" dxfId="552" priority="624">
      <formula>$AA112="2/0200"</formula>
    </cfRule>
  </conditionalFormatting>
  <conditionalFormatting sqref="G113">
    <cfRule type="expression" dxfId="551" priority="613">
      <formula>$AA113="5/0300"</formula>
    </cfRule>
    <cfRule type="expression" dxfId="550" priority="614">
      <formula>$AA113="6/0300"</formula>
    </cfRule>
    <cfRule type="expression" dxfId="549" priority="615">
      <formula>$AA113="4/1000"</formula>
    </cfRule>
    <cfRule type="expression" dxfId="548" priority="616">
      <formula>$AA113="4/0300"</formula>
    </cfRule>
    <cfRule type="expression" dxfId="547" priority="617">
      <formula>$AA113="3/0200"</formula>
    </cfRule>
    <cfRule type="expression" dxfId="546" priority="618">
      <formula>$AA113="2/0200"</formula>
    </cfRule>
  </conditionalFormatting>
  <conditionalFormatting sqref="G114">
    <cfRule type="expression" dxfId="545" priority="607">
      <formula>$AA114="5/0300"</formula>
    </cfRule>
    <cfRule type="expression" dxfId="544" priority="608">
      <formula>$AA114="6/0300"</formula>
    </cfRule>
    <cfRule type="expression" dxfId="543" priority="609">
      <formula>$AA114="4/1000"</formula>
    </cfRule>
    <cfRule type="expression" dxfId="542" priority="610">
      <formula>$AA114="4/0300"</formula>
    </cfRule>
    <cfRule type="expression" dxfId="541" priority="611">
      <formula>$AA114="3/0200"</formula>
    </cfRule>
    <cfRule type="expression" dxfId="540" priority="612">
      <formula>$AA114="2/0200"</formula>
    </cfRule>
  </conditionalFormatting>
  <conditionalFormatting sqref="G115">
    <cfRule type="expression" dxfId="539" priority="601">
      <formula>$AA115="5/0300"</formula>
    </cfRule>
    <cfRule type="expression" dxfId="538" priority="602">
      <formula>$AA115="6/0300"</formula>
    </cfRule>
    <cfRule type="expression" dxfId="537" priority="603">
      <formula>$AA115="4/1000"</formula>
    </cfRule>
    <cfRule type="expression" dxfId="536" priority="604">
      <formula>$AA115="4/0300"</formula>
    </cfRule>
    <cfRule type="expression" dxfId="535" priority="605">
      <formula>$AA115="3/0200"</formula>
    </cfRule>
    <cfRule type="expression" dxfId="534" priority="606">
      <formula>$AA115="2/0200"</formula>
    </cfRule>
  </conditionalFormatting>
  <conditionalFormatting sqref="G116">
    <cfRule type="expression" dxfId="533" priority="595">
      <formula>$AA116="5/0300"</formula>
    </cfRule>
    <cfRule type="expression" dxfId="532" priority="596">
      <formula>$AA116="6/0300"</formula>
    </cfRule>
    <cfRule type="expression" dxfId="531" priority="597">
      <formula>$AA116="4/1000"</formula>
    </cfRule>
    <cfRule type="expression" dxfId="530" priority="598">
      <formula>$AA116="4/0300"</formula>
    </cfRule>
    <cfRule type="expression" dxfId="529" priority="599">
      <formula>$AA116="3/0200"</formula>
    </cfRule>
    <cfRule type="expression" dxfId="528" priority="600">
      <formula>$AA116="2/0200"</formula>
    </cfRule>
  </conditionalFormatting>
  <conditionalFormatting sqref="G117">
    <cfRule type="expression" dxfId="527" priority="589">
      <formula>$AA117="5/0300"</formula>
    </cfRule>
    <cfRule type="expression" dxfId="526" priority="590">
      <formula>$AA117="6/0300"</formula>
    </cfRule>
    <cfRule type="expression" dxfId="525" priority="591">
      <formula>$AA117="4/1000"</formula>
    </cfRule>
    <cfRule type="expression" dxfId="524" priority="592">
      <formula>$AA117="4/0300"</formula>
    </cfRule>
    <cfRule type="expression" dxfId="523" priority="593">
      <formula>$AA117="3/0200"</formula>
    </cfRule>
    <cfRule type="expression" dxfId="522" priority="594">
      <formula>$AA117="2/0200"</formula>
    </cfRule>
  </conditionalFormatting>
  <conditionalFormatting sqref="G118">
    <cfRule type="expression" dxfId="521" priority="583">
      <formula>$AA118="5/0300"</formula>
    </cfRule>
    <cfRule type="expression" dxfId="520" priority="584">
      <formula>$AA118="6/0300"</formula>
    </cfRule>
    <cfRule type="expression" dxfId="519" priority="585">
      <formula>$AA118="4/1000"</formula>
    </cfRule>
    <cfRule type="expression" dxfId="518" priority="586">
      <formula>$AA118="4/0300"</formula>
    </cfRule>
    <cfRule type="expression" dxfId="517" priority="587">
      <formula>$AA118="3/0200"</formula>
    </cfRule>
    <cfRule type="expression" dxfId="516" priority="588">
      <formula>$AA118="2/0200"</formula>
    </cfRule>
  </conditionalFormatting>
  <conditionalFormatting sqref="G119">
    <cfRule type="expression" dxfId="515" priority="577">
      <formula>$AA119="5/0300"</formula>
    </cfRule>
    <cfRule type="expression" dxfId="514" priority="578">
      <formula>$AA119="6/0300"</formula>
    </cfRule>
    <cfRule type="expression" dxfId="513" priority="579">
      <formula>$AA119="4/1000"</formula>
    </cfRule>
    <cfRule type="expression" dxfId="512" priority="580">
      <formula>$AA119="4/0300"</formula>
    </cfRule>
    <cfRule type="expression" dxfId="511" priority="581">
      <formula>$AA119="3/0200"</formula>
    </cfRule>
    <cfRule type="expression" dxfId="510" priority="582">
      <formula>$AA119="2/0200"</formula>
    </cfRule>
  </conditionalFormatting>
  <conditionalFormatting sqref="G120">
    <cfRule type="expression" dxfId="509" priority="571">
      <formula>$AA120="5/0300"</formula>
    </cfRule>
    <cfRule type="expression" dxfId="508" priority="572">
      <formula>$AA120="6/0300"</formula>
    </cfRule>
    <cfRule type="expression" dxfId="507" priority="573">
      <formula>$AA120="4/1000"</formula>
    </cfRule>
    <cfRule type="expression" dxfId="506" priority="574">
      <formula>$AA120="4/0300"</formula>
    </cfRule>
    <cfRule type="expression" dxfId="505" priority="575">
      <formula>$AA120="3/0200"</formula>
    </cfRule>
    <cfRule type="expression" dxfId="504" priority="576">
      <formula>$AA120="2/0200"</formula>
    </cfRule>
  </conditionalFormatting>
  <conditionalFormatting sqref="G121">
    <cfRule type="expression" dxfId="503" priority="565">
      <formula>$AA121="5/0300"</formula>
    </cfRule>
    <cfRule type="expression" dxfId="502" priority="566">
      <formula>$AA121="6/0300"</formula>
    </cfRule>
    <cfRule type="expression" dxfId="501" priority="567">
      <formula>$AA121="4/1000"</formula>
    </cfRule>
    <cfRule type="expression" dxfId="500" priority="568">
      <formula>$AA121="4/0300"</formula>
    </cfRule>
    <cfRule type="expression" dxfId="499" priority="569">
      <formula>$AA121="3/0200"</formula>
    </cfRule>
    <cfRule type="expression" dxfId="498" priority="570">
      <formula>$AA121="2/0200"</formula>
    </cfRule>
  </conditionalFormatting>
  <conditionalFormatting sqref="G122">
    <cfRule type="expression" dxfId="497" priority="559">
      <formula>$AA122="5/0300"</formula>
    </cfRule>
    <cfRule type="expression" dxfId="496" priority="560">
      <formula>$AA122="6/0300"</formula>
    </cfRule>
    <cfRule type="expression" dxfId="495" priority="561">
      <formula>$AA122="4/1000"</formula>
    </cfRule>
    <cfRule type="expression" dxfId="494" priority="562">
      <formula>$AA122="4/0300"</formula>
    </cfRule>
    <cfRule type="expression" dxfId="493" priority="563">
      <formula>$AA122="3/0200"</formula>
    </cfRule>
    <cfRule type="expression" dxfId="492" priority="564">
      <formula>$AA122="2/0200"</formula>
    </cfRule>
  </conditionalFormatting>
  <conditionalFormatting sqref="G123">
    <cfRule type="expression" dxfId="491" priority="553">
      <formula>$AA123="5/0300"</formula>
    </cfRule>
    <cfRule type="expression" dxfId="490" priority="554">
      <formula>$AA123="6/0300"</formula>
    </cfRule>
    <cfRule type="expression" dxfId="489" priority="555">
      <formula>$AA123="4/1000"</formula>
    </cfRule>
    <cfRule type="expression" dxfId="488" priority="556">
      <formula>$AA123="4/0300"</formula>
    </cfRule>
    <cfRule type="expression" dxfId="487" priority="557">
      <formula>$AA123="3/0200"</formula>
    </cfRule>
    <cfRule type="expression" dxfId="486" priority="558">
      <formula>$AA123="2/0200"</formula>
    </cfRule>
  </conditionalFormatting>
  <conditionalFormatting sqref="G124">
    <cfRule type="expression" dxfId="485" priority="547">
      <formula>$AA124="5/0300"</formula>
    </cfRule>
    <cfRule type="expression" dxfId="484" priority="548">
      <formula>$AA124="6/0300"</formula>
    </cfRule>
    <cfRule type="expression" dxfId="483" priority="549">
      <formula>$AA124="4/1000"</formula>
    </cfRule>
    <cfRule type="expression" dxfId="482" priority="550">
      <formula>$AA124="4/0300"</formula>
    </cfRule>
    <cfRule type="expression" dxfId="481" priority="551">
      <formula>$AA124="3/0200"</formula>
    </cfRule>
    <cfRule type="expression" dxfId="480" priority="552">
      <formula>$AA124="2/0200"</formula>
    </cfRule>
  </conditionalFormatting>
  <conditionalFormatting sqref="G125">
    <cfRule type="expression" dxfId="479" priority="541">
      <formula>$AA125="5/0300"</formula>
    </cfRule>
    <cfRule type="expression" dxfId="478" priority="542">
      <formula>$AA125="6/0300"</formula>
    </cfRule>
    <cfRule type="expression" dxfId="477" priority="543">
      <formula>$AA125="4/1000"</formula>
    </cfRule>
    <cfRule type="expression" dxfId="476" priority="544">
      <formula>$AA125="4/0300"</formula>
    </cfRule>
    <cfRule type="expression" dxfId="475" priority="545">
      <formula>$AA125="3/0200"</formula>
    </cfRule>
    <cfRule type="expression" dxfId="474" priority="546">
      <formula>$AA125="2/0200"</formula>
    </cfRule>
  </conditionalFormatting>
  <conditionalFormatting sqref="G126">
    <cfRule type="expression" dxfId="473" priority="535">
      <formula>$AA126="5/0300"</formula>
    </cfRule>
    <cfRule type="expression" dxfId="472" priority="536">
      <formula>$AA126="6/0300"</formula>
    </cfRule>
    <cfRule type="expression" dxfId="471" priority="537">
      <formula>$AA126="4/1000"</formula>
    </cfRule>
    <cfRule type="expression" dxfId="470" priority="538">
      <formula>$AA126="4/0300"</formula>
    </cfRule>
    <cfRule type="expression" dxfId="469" priority="539">
      <formula>$AA126="3/0200"</formula>
    </cfRule>
    <cfRule type="expression" dxfId="468" priority="540">
      <formula>$AA126="2/0200"</formula>
    </cfRule>
  </conditionalFormatting>
  <conditionalFormatting sqref="G127">
    <cfRule type="expression" dxfId="467" priority="529">
      <formula>$AA127="5/0300"</formula>
    </cfRule>
    <cfRule type="expression" dxfId="466" priority="530">
      <formula>$AA127="6/0300"</formula>
    </cfRule>
    <cfRule type="expression" dxfId="465" priority="531">
      <formula>$AA127="4/1000"</formula>
    </cfRule>
    <cfRule type="expression" dxfId="464" priority="532">
      <formula>$AA127="4/0300"</formula>
    </cfRule>
    <cfRule type="expression" dxfId="463" priority="533">
      <formula>$AA127="3/0200"</formula>
    </cfRule>
    <cfRule type="expression" dxfId="462" priority="534">
      <formula>$AA127="2/0200"</formula>
    </cfRule>
  </conditionalFormatting>
  <conditionalFormatting sqref="G128">
    <cfRule type="expression" dxfId="461" priority="523">
      <formula>$AA128="5/0300"</formula>
    </cfRule>
    <cfRule type="expression" dxfId="460" priority="524">
      <formula>$AA128="6/0300"</formula>
    </cfRule>
    <cfRule type="expression" dxfId="459" priority="525">
      <formula>$AA128="4/1000"</formula>
    </cfRule>
    <cfRule type="expression" dxfId="458" priority="526">
      <formula>$AA128="4/0300"</formula>
    </cfRule>
    <cfRule type="expression" dxfId="457" priority="527">
      <formula>$AA128="3/0200"</formula>
    </cfRule>
    <cfRule type="expression" dxfId="456" priority="528">
      <formula>$AA128="2/0200"</formula>
    </cfRule>
  </conditionalFormatting>
  <conditionalFormatting sqref="G129">
    <cfRule type="expression" dxfId="455" priority="517">
      <formula>$AA129="5/0300"</formula>
    </cfRule>
    <cfRule type="expression" dxfId="454" priority="518">
      <formula>$AA129="6/0300"</formula>
    </cfRule>
    <cfRule type="expression" dxfId="453" priority="519">
      <formula>$AA129="4/1000"</formula>
    </cfRule>
    <cfRule type="expression" dxfId="452" priority="520">
      <formula>$AA129="4/0300"</formula>
    </cfRule>
    <cfRule type="expression" dxfId="451" priority="521">
      <formula>$AA129="3/0200"</formula>
    </cfRule>
    <cfRule type="expression" dxfId="450" priority="522">
      <formula>$AA129="2/0200"</formula>
    </cfRule>
  </conditionalFormatting>
  <conditionalFormatting sqref="G130">
    <cfRule type="expression" dxfId="449" priority="511">
      <formula>$AA130="5/0300"</formula>
    </cfRule>
    <cfRule type="expression" dxfId="448" priority="512">
      <formula>$AA130="6/0300"</formula>
    </cfRule>
    <cfRule type="expression" dxfId="447" priority="513">
      <formula>$AA130="4/1000"</formula>
    </cfRule>
    <cfRule type="expression" dxfId="446" priority="514">
      <formula>$AA130="4/0300"</formula>
    </cfRule>
    <cfRule type="expression" dxfId="445" priority="515">
      <formula>$AA130="3/0200"</formula>
    </cfRule>
    <cfRule type="expression" dxfId="444" priority="516">
      <formula>$AA130="2/0200"</formula>
    </cfRule>
  </conditionalFormatting>
  <conditionalFormatting sqref="G131">
    <cfRule type="expression" dxfId="443" priority="505">
      <formula>$AA131="5/0300"</formula>
    </cfRule>
    <cfRule type="expression" dxfId="442" priority="506">
      <formula>$AA131="6/0300"</formula>
    </cfRule>
    <cfRule type="expression" dxfId="441" priority="507">
      <formula>$AA131="4/1000"</formula>
    </cfRule>
    <cfRule type="expression" dxfId="440" priority="508">
      <formula>$AA131="4/0300"</formula>
    </cfRule>
    <cfRule type="expression" dxfId="439" priority="509">
      <formula>$AA131="3/0200"</formula>
    </cfRule>
    <cfRule type="expression" dxfId="438" priority="510">
      <formula>$AA131="2/0200"</formula>
    </cfRule>
  </conditionalFormatting>
  <conditionalFormatting sqref="G132">
    <cfRule type="expression" dxfId="437" priority="499">
      <formula>$AA132="5/0300"</formula>
    </cfRule>
    <cfRule type="expression" dxfId="436" priority="500">
      <formula>$AA132="6/0300"</formula>
    </cfRule>
    <cfRule type="expression" dxfId="435" priority="501">
      <formula>$AA132="4/1000"</formula>
    </cfRule>
    <cfRule type="expression" dxfId="434" priority="502">
      <formula>$AA132="4/0300"</formula>
    </cfRule>
    <cfRule type="expression" dxfId="433" priority="503">
      <formula>$AA132="3/0200"</formula>
    </cfRule>
    <cfRule type="expression" dxfId="432" priority="504">
      <formula>$AA132="2/0200"</formula>
    </cfRule>
  </conditionalFormatting>
  <conditionalFormatting sqref="G133">
    <cfRule type="expression" dxfId="431" priority="493">
      <formula>$AA133="5/0300"</formula>
    </cfRule>
    <cfRule type="expression" dxfId="430" priority="494">
      <formula>$AA133="6/0300"</formula>
    </cfRule>
    <cfRule type="expression" dxfId="429" priority="495">
      <formula>$AA133="4/1000"</formula>
    </cfRule>
    <cfRule type="expression" dxfId="428" priority="496">
      <formula>$AA133="4/0300"</formula>
    </cfRule>
    <cfRule type="expression" dxfId="427" priority="497">
      <formula>$AA133="3/0200"</formula>
    </cfRule>
    <cfRule type="expression" dxfId="426" priority="498">
      <formula>$AA133="2/0200"</formula>
    </cfRule>
  </conditionalFormatting>
  <conditionalFormatting sqref="G134">
    <cfRule type="expression" dxfId="425" priority="487">
      <formula>$AA134="5/0300"</formula>
    </cfRule>
    <cfRule type="expression" dxfId="424" priority="488">
      <formula>$AA134="6/0300"</formula>
    </cfRule>
    <cfRule type="expression" dxfId="423" priority="489">
      <formula>$AA134="4/1000"</formula>
    </cfRule>
    <cfRule type="expression" dxfId="422" priority="490">
      <formula>$AA134="4/0300"</formula>
    </cfRule>
    <cfRule type="expression" dxfId="421" priority="491">
      <formula>$AA134="3/0200"</formula>
    </cfRule>
    <cfRule type="expression" dxfId="420" priority="492">
      <formula>$AA134="2/0200"</formula>
    </cfRule>
  </conditionalFormatting>
  <conditionalFormatting sqref="G135">
    <cfRule type="expression" dxfId="419" priority="481">
      <formula>$AA135="5/0300"</formula>
    </cfRule>
    <cfRule type="expression" dxfId="418" priority="482">
      <formula>$AA135="6/0300"</formula>
    </cfRule>
    <cfRule type="expression" dxfId="417" priority="483">
      <formula>$AA135="4/1000"</formula>
    </cfRule>
    <cfRule type="expression" dxfId="416" priority="484">
      <formula>$AA135="4/0300"</formula>
    </cfRule>
    <cfRule type="expression" dxfId="415" priority="485">
      <formula>$AA135="3/0200"</formula>
    </cfRule>
    <cfRule type="expression" dxfId="414" priority="486">
      <formula>$AA135="2/0200"</formula>
    </cfRule>
  </conditionalFormatting>
  <conditionalFormatting sqref="G136">
    <cfRule type="expression" dxfId="413" priority="475">
      <formula>$AA136="5/0300"</formula>
    </cfRule>
    <cfRule type="expression" dxfId="412" priority="476">
      <formula>$AA136="6/0300"</formula>
    </cfRule>
    <cfRule type="expression" dxfId="411" priority="477">
      <formula>$AA136="4/1000"</formula>
    </cfRule>
    <cfRule type="expression" dxfId="410" priority="478">
      <formula>$AA136="4/0300"</formula>
    </cfRule>
    <cfRule type="expression" dxfId="409" priority="479">
      <formula>$AA136="3/0200"</formula>
    </cfRule>
    <cfRule type="expression" dxfId="408" priority="480">
      <formula>$AA136="2/0200"</formula>
    </cfRule>
  </conditionalFormatting>
  <conditionalFormatting sqref="G137">
    <cfRule type="expression" dxfId="407" priority="469">
      <formula>$AA137="5/0300"</formula>
    </cfRule>
    <cfRule type="expression" dxfId="406" priority="470">
      <formula>$AA137="6/0300"</formula>
    </cfRule>
    <cfRule type="expression" dxfId="405" priority="471">
      <formula>$AA137="4/1000"</formula>
    </cfRule>
    <cfRule type="expression" dxfId="404" priority="472">
      <formula>$AA137="4/0300"</formula>
    </cfRule>
    <cfRule type="expression" dxfId="403" priority="473">
      <formula>$AA137="3/0200"</formula>
    </cfRule>
    <cfRule type="expression" dxfId="402" priority="474">
      <formula>$AA137="2/0200"</formula>
    </cfRule>
  </conditionalFormatting>
  <conditionalFormatting sqref="G138">
    <cfRule type="expression" dxfId="401" priority="463">
      <formula>$AA138="5/0300"</formula>
    </cfRule>
    <cfRule type="expression" dxfId="400" priority="464">
      <formula>$AA138="6/0300"</formula>
    </cfRule>
    <cfRule type="expression" dxfId="399" priority="465">
      <formula>$AA138="4/1000"</formula>
    </cfRule>
    <cfRule type="expression" dxfId="398" priority="466">
      <formula>$AA138="4/0300"</formula>
    </cfRule>
    <cfRule type="expression" dxfId="397" priority="467">
      <formula>$AA138="3/0200"</formula>
    </cfRule>
    <cfRule type="expression" dxfId="396" priority="468">
      <formula>$AA138="2/0200"</formula>
    </cfRule>
  </conditionalFormatting>
  <conditionalFormatting sqref="G139">
    <cfRule type="expression" dxfId="395" priority="457">
      <formula>$AA139="5/0300"</formula>
    </cfRule>
    <cfRule type="expression" dxfId="394" priority="458">
      <formula>$AA139="6/0300"</formula>
    </cfRule>
    <cfRule type="expression" dxfId="393" priority="459">
      <formula>$AA139="4/1000"</formula>
    </cfRule>
    <cfRule type="expression" dxfId="392" priority="460">
      <formula>$AA139="4/0300"</formula>
    </cfRule>
    <cfRule type="expression" dxfId="391" priority="461">
      <formula>$AA139="3/0200"</formula>
    </cfRule>
    <cfRule type="expression" dxfId="390" priority="462">
      <formula>$AA139="2/0200"</formula>
    </cfRule>
  </conditionalFormatting>
  <conditionalFormatting sqref="G140">
    <cfRule type="expression" dxfId="389" priority="451">
      <formula>$AA140="5/0300"</formula>
    </cfRule>
    <cfRule type="expression" dxfId="388" priority="452">
      <formula>$AA140="6/0300"</formula>
    </cfRule>
    <cfRule type="expression" dxfId="387" priority="453">
      <formula>$AA140="4/1000"</formula>
    </cfRule>
    <cfRule type="expression" dxfId="386" priority="454">
      <formula>$AA140="4/0300"</formula>
    </cfRule>
    <cfRule type="expression" dxfId="385" priority="455">
      <formula>$AA140="3/0200"</formula>
    </cfRule>
    <cfRule type="expression" dxfId="384" priority="456">
      <formula>$AA140="2/0200"</formula>
    </cfRule>
  </conditionalFormatting>
  <conditionalFormatting sqref="G141">
    <cfRule type="expression" dxfId="383" priority="445">
      <formula>$AA141="5/0300"</formula>
    </cfRule>
    <cfRule type="expression" dxfId="382" priority="446">
      <formula>$AA141="6/0300"</formula>
    </cfRule>
    <cfRule type="expression" dxfId="381" priority="447">
      <formula>$AA141="4/1000"</formula>
    </cfRule>
    <cfRule type="expression" dxfId="380" priority="448">
      <formula>$AA141="4/0300"</formula>
    </cfRule>
    <cfRule type="expression" dxfId="379" priority="449">
      <formula>$AA141="3/0200"</formula>
    </cfRule>
    <cfRule type="expression" dxfId="378" priority="450">
      <formula>$AA141="2/0200"</formula>
    </cfRule>
  </conditionalFormatting>
  <conditionalFormatting sqref="G142">
    <cfRule type="expression" dxfId="377" priority="439">
      <formula>$AA142="5/0300"</formula>
    </cfRule>
    <cfRule type="expression" dxfId="376" priority="440">
      <formula>$AA142="6/0300"</formula>
    </cfRule>
    <cfRule type="expression" dxfId="375" priority="441">
      <formula>$AA142="4/1000"</formula>
    </cfRule>
    <cfRule type="expression" dxfId="374" priority="442">
      <formula>$AA142="4/0300"</formula>
    </cfRule>
    <cfRule type="expression" dxfId="373" priority="443">
      <formula>$AA142="3/0200"</formula>
    </cfRule>
    <cfRule type="expression" dxfId="372" priority="444">
      <formula>$AA142="2/0200"</formula>
    </cfRule>
  </conditionalFormatting>
  <conditionalFormatting sqref="G143">
    <cfRule type="expression" dxfId="371" priority="433">
      <formula>$AA143="5/0300"</formula>
    </cfRule>
    <cfRule type="expression" dxfId="370" priority="434">
      <formula>$AA143="6/0300"</formula>
    </cfRule>
    <cfRule type="expression" dxfId="369" priority="435">
      <formula>$AA143="4/1000"</formula>
    </cfRule>
    <cfRule type="expression" dxfId="368" priority="436">
      <formula>$AA143="4/0300"</formula>
    </cfRule>
    <cfRule type="expression" dxfId="367" priority="437">
      <formula>$AA143="3/0200"</formula>
    </cfRule>
    <cfRule type="expression" dxfId="366" priority="438">
      <formula>$AA143="2/0200"</formula>
    </cfRule>
  </conditionalFormatting>
  <conditionalFormatting sqref="G144">
    <cfRule type="expression" dxfId="365" priority="427">
      <formula>$AA144="5/0300"</formula>
    </cfRule>
    <cfRule type="expression" dxfId="364" priority="428">
      <formula>$AA144="6/0300"</formula>
    </cfRule>
    <cfRule type="expression" dxfId="363" priority="429">
      <formula>$AA144="4/1000"</formula>
    </cfRule>
    <cfRule type="expression" dxfId="362" priority="430">
      <formula>$AA144="4/0300"</formula>
    </cfRule>
    <cfRule type="expression" dxfId="361" priority="431">
      <formula>$AA144="3/0200"</formula>
    </cfRule>
    <cfRule type="expression" dxfId="360" priority="432">
      <formula>$AA144="2/0200"</formula>
    </cfRule>
  </conditionalFormatting>
  <conditionalFormatting sqref="G145">
    <cfRule type="expression" dxfId="359" priority="421">
      <formula>$AA145="5/0300"</formula>
    </cfRule>
    <cfRule type="expression" dxfId="358" priority="422">
      <formula>$AA145="6/0300"</formula>
    </cfRule>
    <cfRule type="expression" dxfId="357" priority="423">
      <formula>$AA145="4/1000"</formula>
    </cfRule>
    <cfRule type="expression" dxfId="356" priority="424">
      <formula>$AA145="4/0300"</formula>
    </cfRule>
    <cfRule type="expression" dxfId="355" priority="425">
      <formula>$AA145="3/0200"</formula>
    </cfRule>
    <cfRule type="expression" dxfId="354" priority="426">
      <formula>$AA145="2/0200"</formula>
    </cfRule>
  </conditionalFormatting>
  <conditionalFormatting sqref="G146">
    <cfRule type="expression" dxfId="353" priority="415">
      <formula>$AA146="5/0300"</formula>
    </cfRule>
    <cfRule type="expression" dxfId="352" priority="416">
      <formula>$AA146="6/0300"</formula>
    </cfRule>
    <cfRule type="expression" dxfId="351" priority="417">
      <formula>$AA146="4/1000"</formula>
    </cfRule>
    <cfRule type="expression" dxfId="350" priority="418">
      <formula>$AA146="4/0300"</formula>
    </cfRule>
    <cfRule type="expression" dxfId="349" priority="419">
      <formula>$AA146="3/0200"</formula>
    </cfRule>
    <cfRule type="expression" dxfId="348" priority="420">
      <formula>$AA146="2/0200"</formula>
    </cfRule>
  </conditionalFormatting>
  <conditionalFormatting sqref="G147">
    <cfRule type="expression" dxfId="347" priority="409">
      <formula>$AA147="5/0300"</formula>
    </cfRule>
    <cfRule type="expression" dxfId="346" priority="410">
      <formula>$AA147="6/0300"</formula>
    </cfRule>
    <cfRule type="expression" dxfId="345" priority="411">
      <formula>$AA147="4/1000"</formula>
    </cfRule>
    <cfRule type="expression" dxfId="344" priority="412">
      <formula>$AA147="4/0300"</formula>
    </cfRule>
    <cfRule type="expression" dxfId="343" priority="413">
      <formula>$AA147="3/0200"</formula>
    </cfRule>
    <cfRule type="expression" dxfId="342" priority="414">
      <formula>$AA147="2/0200"</formula>
    </cfRule>
  </conditionalFormatting>
  <conditionalFormatting sqref="G148">
    <cfRule type="expression" dxfId="341" priority="403">
      <formula>$AA148="5/0300"</formula>
    </cfRule>
    <cfRule type="expression" dxfId="340" priority="404">
      <formula>$AA148="6/0300"</formula>
    </cfRule>
    <cfRule type="expression" dxfId="339" priority="405">
      <formula>$AA148="4/1000"</formula>
    </cfRule>
    <cfRule type="expression" dxfId="338" priority="406">
      <formula>$AA148="4/0300"</formula>
    </cfRule>
    <cfRule type="expression" dxfId="337" priority="407">
      <formula>$AA148="3/0200"</formula>
    </cfRule>
    <cfRule type="expression" dxfId="336" priority="408">
      <formula>$AA148="2/0200"</formula>
    </cfRule>
  </conditionalFormatting>
  <conditionalFormatting sqref="G149">
    <cfRule type="expression" dxfId="335" priority="397">
      <formula>$AA149="5/0300"</formula>
    </cfRule>
    <cfRule type="expression" dxfId="334" priority="398">
      <formula>$AA149="6/0300"</formula>
    </cfRule>
    <cfRule type="expression" dxfId="333" priority="399">
      <formula>$AA149="4/1000"</formula>
    </cfRule>
    <cfRule type="expression" dxfId="332" priority="400">
      <formula>$AA149="4/0300"</formula>
    </cfRule>
    <cfRule type="expression" dxfId="331" priority="401">
      <formula>$AA149="3/0200"</formula>
    </cfRule>
    <cfRule type="expression" dxfId="330" priority="402">
      <formula>$AA149="2/0200"</formula>
    </cfRule>
  </conditionalFormatting>
  <conditionalFormatting sqref="G150">
    <cfRule type="expression" dxfId="329" priority="391">
      <formula>$AA150="5/0300"</formula>
    </cfRule>
    <cfRule type="expression" dxfId="328" priority="392">
      <formula>$AA150="6/0300"</formula>
    </cfRule>
    <cfRule type="expression" dxfId="327" priority="393">
      <formula>$AA150="4/1000"</formula>
    </cfRule>
    <cfRule type="expression" dxfId="326" priority="394">
      <formula>$AA150="4/0300"</formula>
    </cfRule>
    <cfRule type="expression" dxfId="325" priority="395">
      <formula>$AA150="3/0200"</formula>
    </cfRule>
    <cfRule type="expression" dxfId="324" priority="396">
      <formula>$AA150="2/0200"</formula>
    </cfRule>
  </conditionalFormatting>
  <conditionalFormatting sqref="G151">
    <cfRule type="expression" dxfId="323" priority="385">
      <formula>$AA151="5/0300"</formula>
    </cfRule>
    <cfRule type="expression" dxfId="322" priority="386">
      <formula>$AA151="6/0300"</formula>
    </cfRule>
    <cfRule type="expression" dxfId="321" priority="387">
      <formula>$AA151="4/1000"</formula>
    </cfRule>
    <cfRule type="expression" dxfId="320" priority="388">
      <formula>$AA151="4/0300"</formula>
    </cfRule>
    <cfRule type="expression" dxfId="319" priority="389">
      <formula>$AA151="3/0200"</formula>
    </cfRule>
    <cfRule type="expression" dxfId="318" priority="390">
      <formula>$AA151="2/0200"</formula>
    </cfRule>
  </conditionalFormatting>
  <conditionalFormatting sqref="G152">
    <cfRule type="expression" dxfId="317" priority="379">
      <formula>$AA152="5/0300"</formula>
    </cfRule>
    <cfRule type="expression" dxfId="316" priority="380">
      <formula>$AA152="6/0300"</formula>
    </cfRule>
    <cfRule type="expression" dxfId="315" priority="381">
      <formula>$AA152="4/1000"</formula>
    </cfRule>
    <cfRule type="expression" dxfId="314" priority="382">
      <formula>$AA152="4/0300"</formula>
    </cfRule>
    <cfRule type="expression" dxfId="313" priority="383">
      <formula>$AA152="3/0200"</formula>
    </cfRule>
    <cfRule type="expression" dxfId="312" priority="384">
      <formula>$AA152="2/0200"</formula>
    </cfRule>
  </conditionalFormatting>
  <conditionalFormatting sqref="G153">
    <cfRule type="expression" dxfId="311" priority="373">
      <formula>$AA153="5/0300"</formula>
    </cfRule>
    <cfRule type="expression" dxfId="310" priority="374">
      <formula>$AA153="6/0300"</formula>
    </cfRule>
    <cfRule type="expression" dxfId="309" priority="375">
      <formula>$AA153="4/1000"</formula>
    </cfRule>
    <cfRule type="expression" dxfId="308" priority="376">
      <formula>$AA153="4/0300"</formula>
    </cfRule>
    <cfRule type="expression" dxfId="307" priority="377">
      <formula>$AA153="3/0200"</formula>
    </cfRule>
    <cfRule type="expression" dxfId="306" priority="378">
      <formula>$AA153="2/0200"</formula>
    </cfRule>
  </conditionalFormatting>
  <conditionalFormatting sqref="G154">
    <cfRule type="expression" dxfId="305" priority="367">
      <formula>$AA154="5/0300"</formula>
    </cfRule>
    <cfRule type="expression" dxfId="304" priority="368">
      <formula>$AA154="6/0300"</formula>
    </cfRule>
    <cfRule type="expression" dxfId="303" priority="369">
      <formula>$AA154="4/1000"</formula>
    </cfRule>
    <cfRule type="expression" dxfId="302" priority="370">
      <formula>$AA154="4/0300"</formula>
    </cfRule>
    <cfRule type="expression" dxfId="301" priority="371">
      <formula>$AA154="3/0200"</formula>
    </cfRule>
    <cfRule type="expression" dxfId="300" priority="372">
      <formula>$AA154="2/0200"</formula>
    </cfRule>
  </conditionalFormatting>
  <conditionalFormatting sqref="G155">
    <cfRule type="expression" dxfId="299" priority="361">
      <formula>$AA155="5/0300"</formula>
    </cfRule>
    <cfRule type="expression" dxfId="298" priority="362">
      <formula>$AA155="6/0300"</formula>
    </cfRule>
    <cfRule type="expression" dxfId="297" priority="363">
      <formula>$AA155="4/1000"</formula>
    </cfRule>
    <cfRule type="expression" dxfId="296" priority="364">
      <formula>$AA155="4/0300"</formula>
    </cfRule>
    <cfRule type="expression" dxfId="295" priority="365">
      <formula>$AA155="3/0200"</formula>
    </cfRule>
    <cfRule type="expression" dxfId="294" priority="366">
      <formula>$AA155="2/0200"</formula>
    </cfRule>
  </conditionalFormatting>
  <conditionalFormatting sqref="G156">
    <cfRule type="expression" dxfId="293" priority="355">
      <formula>$AA156="5/0300"</formula>
    </cfRule>
    <cfRule type="expression" dxfId="292" priority="356">
      <formula>$AA156="6/0300"</formula>
    </cfRule>
    <cfRule type="expression" dxfId="291" priority="357">
      <formula>$AA156="4/1000"</formula>
    </cfRule>
    <cfRule type="expression" dxfId="290" priority="358">
      <formula>$AA156="4/0300"</formula>
    </cfRule>
    <cfRule type="expression" dxfId="289" priority="359">
      <formula>$AA156="3/0200"</formula>
    </cfRule>
    <cfRule type="expression" dxfId="288" priority="360">
      <formula>$AA156="2/0200"</formula>
    </cfRule>
  </conditionalFormatting>
  <conditionalFormatting sqref="G157">
    <cfRule type="expression" dxfId="287" priority="349">
      <formula>$AA157="5/0300"</formula>
    </cfRule>
    <cfRule type="expression" dxfId="286" priority="350">
      <formula>$AA157="6/0300"</formula>
    </cfRule>
    <cfRule type="expression" dxfId="285" priority="351">
      <formula>$AA157="4/1000"</formula>
    </cfRule>
    <cfRule type="expression" dxfId="284" priority="352">
      <formula>$AA157="4/0300"</formula>
    </cfRule>
    <cfRule type="expression" dxfId="283" priority="353">
      <formula>$AA157="3/0200"</formula>
    </cfRule>
    <cfRule type="expression" dxfId="282" priority="354">
      <formula>$AA157="2/0200"</formula>
    </cfRule>
  </conditionalFormatting>
  <conditionalFormatting sqref="G158">
    <cfRule type="expression" dxfId="281" priority="343">
      <formula>$AA158="5/0300"</formula>
    </cfRule>
    <cfRule type="expression" dxfId="280" priority="344">
      <formula>$AA158="6/0300"</formula>
    </cfRule>
    <cfRule type="expression" dxfId="279" priority="345">
      <formula>$AA158="4/1000"</formula>
    </cfRule>
    <cfRule type="expression" dxfId="278" priority="346">
      <formula>$AA158="4/0300"</formula>
    </cfRule>
    <cfRule type="expression" dxfId="277" priority="347">
      <formula>$AA158="3/0200"</formula>
    </cfRule>
    <cfRule type="expression" dxfId="276" priority="348">
      <formula>$AA158="2/0200"</formula>
    </cfRule>
  </conditionalFormatting>
  <conditionalFormatting sqref="G159">
    <cfRule type="expression" dxfId="275" priority="337">
      <formula>$AA159="5/0300"</formula>
    </cfRule>
    <cfRule type="expression" dxfId="274" priority="338">
      <formula>$AA159="6/0300"</formula>
    </cfRule>
    <cfRule type="expression" dxfId="273" priority="339">
      <formula>$AA159="4/1000"</formula>
    </cfRule>
    <cfRule type="expression" dxfId="272" priority="340">
      <formula>$AA159="4/0300"</formula>
    </cfRule>
    <cfRule type="expression" dxfId="271" priority="341">
      <formula>$AA159="3/0200"</formula>
    </cfRule>
    <cfRule type="expression" dxfId="270" priority="342">
      <formula>$AA159="2/0200"</formula>
    </cfRule>
  </conditionalFormatting>
  <conditionalFormatting sqref="G160">
    <cfRule type="expression" dxfId="269" priority="331">
      <formula>$AA160="5/0300"</formula>
    </cfRule>
    <cfRule type="expression" dxfId="268" priority="332">
      <formula>$AA160="6/0300"</formula>
    </cfRule>
    <cfRule type="expression" dxfId="267" priority="333">
      <formula>$AA160="4/1000"</formula>
    </cfRule>
    <cfRule type="expression" dxfId="266" priority="334">
      <formula>$AA160="4/0300"</formula>
    </cfRule>
    <cfRule type="expression" dxfId="265" priority="335">
      <formula>$AA160="3/0200"</formula>
    </cfRule>
    <cfRule type="expression" dxfId="264" priority="336">
      <formula>$AA160="2/0200"</formula>
    </cfRule>
  </conditionalFormatting>
  <conditionalFormatting sqref="G161">
    <cfRule type="expression" dxfId="263" priority="325">
      <formula>$AA161="5/0300"</formula>
    </cfRule>
    <cfRule type="expression" dxfId="262" priority="326">
      <formula>$AA161="6/0300"</formula>
    </cfRule>
    <cfRule type="expression" dxfId="261" priority="327">
      <formula>$AA161="4/1000"</formula>
    </cfRule>
    <cfRule type="expression" dxfId="260" priority="328">
      <formula>$AA161="4/0300"</formula>
    </cfRule>
    <cfRule type="expression" dxfId="259" priority="329">
      <formula>$AA161="3/0200"</formula>
    </cfRule>
    <cfRule type="expression" dxfId="258" priority="330">
      <formula>$AA161="2/0200"</formula>
    </cfRule>
  </conditionalFormatting>
  <conditionalFormatting sqref="G162">
    <cfRule type="expression" dxfId="257" priority="319">
      <formula>$AA162="5/0300"</formula>
    </cfRule>
    <cfRule type="expression" dxfId="256" priority="320">
      <formula>$AA162="6/0300"</formula>
    </cfRule>
    <cfRule type="expression" dxfId="255" priority="321">
      <formula>$AA162="4/1000"</formula>
    </cfRule>
    <cfRule type="expression" dxfId="254" priority="322">
      <formula>$AA162="4/0300"</formula>
    </cfRule>
    <cfRule type="expression" dxfId="253" priority="323">
      <formula>$AA162="3/0200"</formula>
    </cfRule>
    <cfRule type="expression" dxfId="252" priority="324">
      <formula>$AA162="2/0200"</formula>
    </cfRule>
  </conditionalFormatting>
  <conditionalFormatting sqref="G163">
    <cfRule type="expression" dxfId="251" priority="313">
      <formula>$AA163="5/0300"</formula>
    </cfRule>
    <cfRule type="expression" dxfId="250" priority="314">
      <formula>$AA163="6/0300"</formula>
    </cfRule>
    <cfRule type="expression" dxfId="249" priority="315">
      <formula>$AA163="4/1000"</formula>
    </cfRule>
    <cfRule type="expression" dxfId="248" priority="316">
      <formula>$AA163="4/0300"</formula>
    </cfRule>
    <cfRule type="expression" dxfId="247" priority="317">
      <formula>$AA163="3/0200"</formula>
    </cfRule>
    <cfRule type="expression" dxfId="246" priority="318">
      <formula>$AA163="2/0200"</formula>
    </cfRule>
  </conditionalFormatting>
  <conditionalFormatting sqref="G164">
    <cfRule type="expression" dxfId="245" priority="307">
      <formula>$AA164="5/0300"</formula>
    </cfRule>
    <cfRule type="expression" dxfId="244" priority="308">
      <formula>$AA164="6/0300"</formula>
    </cfRule>
    <cfRule type="expression" dxfId="243" priority="309">
      <formula>$AA164="4/1000"</formula>
    </cfRule>
    <cfRule type="expression" dxfId="242" priority="310">
      <formula>$AA164="4/0300"</formula>
    </cfRule>
    <cfRule type="expression" dxfId="241" priority="311">
      <formula>$AA164="3/0200"</formula>
    </cfRule>
    <cfRule type="expression" dxfId="240" priority="312">
      <formula>$AA164="2/0200"</formula>
    </cfRule>
  </conditionalFormatting>
  <conditionalFormatting sqref="G165">
    <cfRule type="expression" dxfId="239" priority="301">
      <formula>$AA165="5/0300"</formula>
    </cfRule>
    <cfRule type="expression" dxfId="238" priority="302">
      <formula>$AA165="6/0300"</formula>
    </cfRule>
    <cfRule type="expression" dxfId="237" priority="303">
      <formula>$AA165="4/1000"</formula>
    </cfRule>
    <cfRule type="expression" dxfId="236" priority="304">
      <formula>$AA165="4/0300"</formula>
    </cfRule>
    <cfRule type="expression" dxfId="235" priority="305">
      <formula>$AA165="3/0200"</formula>
    </cfRule>
    <cfRule type="expression" dxfId="234" priority="306">
      <formula>$AA165="2/0200"</formula>
    </cfRule>
  </conditionalFormatting>
  <conditionalFormatting sqref="G166">
    <cfRule type="expression" dxfId="233" priority="295">
      <formula>$AA166="5/0300"</formula>
    </cfRule>
    <cfRule type="expression" dxfId="232" priority="296">
      <formula>$AA166="6/0300"</formula>
    </cfRule>
    <cfRule type="expression" dxfId="231" priority="297">
      <formula>$AA166="4/1000"</formula>
    </cfRule>
    <cfRule type="expression" dxfId="230" priority="298">
      <formula>$AA166="4/0300"</formula>
    </cfRule>
    <cfRule type="expression" dxfId="229" priority="299">
      <formula>$AA166="3/0200"</formula>
    </cfRule>
    <cfRule type="expression" dxfId="228" priority="300">
      <formula>$AA166="2/0200"</formula>
    </cfRule>
  </conditionalFormatting>
  <conditionalFormatting sqref="G167">
    <cfRule type="expression" dxfId="227" priority="289">
      <formula>$AA167="5/0300"</formula>
    </cfRule>
    <cfRule type="expression" dxfId="226" priority="290">
      <formula>$AA167="6/0300"</formula>
    </cfRule>
    <cfRule type="expression" dxfId="225" priority="291">
      <formula>$AA167="4/1000"</formula>
    </cfRule>
    <cfRule type="expression" dxfId="224" priority="292">
      <formula>$AA167="4/0300"</formula>
    </cfRule>
    <cfRule type="expression" dxfId="223" priority="293">
      <formula>$AA167="3/0200"</formula>
    </cfRule>
    <cfRule type="expression" dxfId="222" priority="294">
      <formula>$AA167="2/0200"</formula>
    </cfRule>
  </conditionalFormatting>
  <conditionalFormatting sqref="G168">
    <cfRule type="expression" dxfId="221" priority="283">
      <formula>$AA168="5/0300"</formula>
    </cfRule>
    <cfRule type="expression" dxfId="220" priority="284">
      <formula>$AA168="6/0300"</formula>
    </cfRule>
    <cfRule type="expression" dxfId="219" priority="285">
      <formula>$AA168="4/1000"</formula>
    </cfRule>
    <cfRule type="expression" dxfId="218" priority="286">
      <formula>$AA168="4/0300"</formula>
    </cfRule>
    <cfRule type="expression" dxfId="217" priority="287">
      <formula>$AA168="3/0200"</formula>
    </cfRule>
    <cfRule type="expression" dxfId="216" priority="288">
      <formula>$AA168="2/0200"</formula>
    </cfRule>
  </conditionalFormatting>
  <conditionalFormatting sqref="G169">
    <cfRule type="expression" dxfId="215" priority="277">
      <formula>$AA169="5/0300"</formula>
    </cfRule>
    <cfRule type="expression" dxfId="214" priority="278">
      <formula>$AA169="6/0300"</formula>
    </cfRule>
    <cfRule type="expression" dxfId="213" priority="279">
      <formula>$AA169="4/1000"</formula>
    </cfRule>
    <cfRule type="expression" dxfId="212" priority="280">
      <formula>$AA169="4/0300"</formula>
    </cfRule>
    <cfRule type="expression" dxfId="211" priority="281">
      <formula>$AA169="3/0200"</formula>
    </cfRule>
    <cfRule type="expression" dxfId="210" priority="282">
      <formula>$AA169="2/0200"</formula>
    </cfRule>
  </conditionalFormatting>
  <conditionalFormatting sqref="G170">
    <cfRule type="expression" dxfId="209" priority="271">
      <formula>$AA170="5/0300"</formula>
    </cfRule>
    <cfRule type="expression" dxfId="208" priority="272">
      <formula>$AA170="6/0300"</formula>
    </cfRule>
    <cfRule type="expression" dxfId="207" priority="273">
      <formula>$AA170="4/1000"</formula>
    </cfRule>
    <cfRule type="expression" dxfId="206" priority="274">
      <formula>$AA170="4/0300"</formula>
    </cfRule>
    <cfRule type="expression" dxfId="205" priority="275">
      <formula>$AA170="3/0200"</formula>
    </cfRule>
    <cfRule type="expression" dxfId="204" priority="276">
      <formula>$AA170="2/0200"</formula>
    </cfRule>
  </conditionalFormatting>
  <conditionalFormatting sqref="G171">
    <cfRule type="expression" dxfId="203" priority="265">
      <formula>$AA171="5/0300"</formula>
    </cfRule>
    <cfRule type="expression" dxfId="202" priority="266">
      <formula>$AA171="6/0300"</formula>
    </cfRule>
    <cfRule type="expression" dxfId="201" priority="267">
      <formula>$AA171="4/1000"</formula>
    </cfRule>
    <cfRule type="expression" dxfId="200" priority="268">
      <formula>$AA171="4/0300"</formula>
    </cfRule>
    <cfRule type="expression" dxfId="199" priority="269">
      <formula>$AA171="3/0200"</formula>
    </cfRule>
    <cfRule type="expression" dxfId="198" priority="270">
      <formula>$AA171="2/0200"</formula>
    </cfRule>
  </conditionalFormatting>
  <conditionalFormatting sqref="G172">
    <cfRule type="expression" dxfId="197" priority="259">
      <formula>$AA172="5/0300"</formula>
    </cfRule>
    <cfRule type="expression" dxfId="196" priority="260">
      <formula>$AA172="6/0300"</formula>
    </cfRule>
    <cfRule type="expression" dxfId="195" priority="261">
      <formula>$AA172="4/1000"</formula>
    </cfRule>
    <cfRule type="expression" dxfId="194" priority="262">
      <formula>$AA172="4/0300"</formula>
    </cfRule>
    <cfRule type="expression" dxfId="193" priority="263">
      <formula>$AA172="3/0200"</formula>
    </cfRule>
    <cfRule type="expression" dxfId="192" priority="264">
      <formula>$AA172="2/0200"</formula>
    </cfRule>
  </conditionalFormatting>
  <conditionalFormatting sqref="G173">
    <cfRule type="expression" dxfId="191" priority="253">
      <formula>$AA173="5/0300"</formula>
    </cfRule>
    <cfRule type="expression" dxfId="190" priority="254">
      <formula>$AA173="6/0300"</formula>
    </cfRule>
    <cfRule type="expression" dxfId="189" priority="255">
      <formula>$AA173="4/1000"</formula>
    </cfRule>
    <cfRule type="expression" dxfId="188" priority="256">
      <formula>$AA173="4/0300"</formula>
    </cfRule>
    <cfRule type="expression" dxfId="187" priority="257">
      <formula>$AA173="3/0200"</formula>
    </cfRule>
    <cfRule type="expression" dxfId="186" priority="258">
      <formula>$AA173="2/0200"</formula>
    </cfRule>
  </conditionalFormatting>
  <conditionalFormatting sqref="G174">
    <cfRule type="expression" dxfId="185" priority="247">
      <formula>$AA174="5/0300"</formula>
    </cfRule>
    <cfRule type="expression" dxfId="184" priority="248">
      <formula>$AA174="6/0300"</formula>
    </cfRule>
    <cfRule type="expression" dxfId="183" priority="249">
      <formula>$AA174="4/1000"</formula>
    </cfRule>
    <cfRule type="expression" dxfId="182" priority="250">
      <formula>$AA174="4/0300"</formula>
    </cfRule>
    <cfRule type="expression" dxfId="181" priority="251">
      <formula>$AA174="3/0200"</formula>
    </cfRule>
    <cfRule type="expression" dxfId="180" priority="252">
      <formula>$AA174="2/0200"</formula>
    </cfRule>
  </conditionalFormatting>
  <conditionalFormatting sqref="G175">
    <cfRule type="expression" dxfId="179" priority="241">
      <formula>$AA175="5/0300"</formula>
    </cfRule>
    <cfRule type="expression" dxfId="178" priority="242">
      <formula>$AA175="6/0300"</formula>
    </cfRule>
    <cfRule type="expression" dxfId="177" priority="243">
      <formula>$AA175="4/1000"</formula>
    </cfRule>
    <cfRule type="expression" dxfId="176" priority="244">
      <formula>$AA175="4/0300"</formula>
    </cfRule>
    <cfRule type="expression" dxfId="175" priority="245">
      <formula>$AA175="3/0200"</formula>
    </cfRule>
    <cfRule type="expression" dxfId="174" priority="246">
      <formula>$AA175="2/0200"</formula>
    </cfRule>
  </conditionalFormatting>
  <conditionalFormatting sqref="G176">
    <cfRule type="expression" dxfId="173" priority="235">
      <formula>$AA176="5/0300"</formula>
    </cfRule>
    <cfRule type="expression" dxfId="172" priority="236">
      <formula>$AA176="6/0300"</formula>
    </cfRule>
    <cfRule type="expression" dxfId="171" priority="237">
      <formula>$AA176="4/1000"</formula>
    </cfRule>
    <cfRule type="expression" dxfId="170" priority="238">
      <formula>$AA176="4/0300"</formula>
    </cfRule>
    <cfRule type="expression" dxfId="169" priority="239">
      <formula>$AA176="3/0200"</formula>
    </cfRule>
    <cfRule type="expression" dxfId="168" priority="240">
      <formula>$AA176="2/0200"</formula>
    </cfRule>
  </conditionalFormatting>
  <conditionalFormatting sqref="G177">
    <cfRule type="expression" dxfId="167" priority="229">
      <formula>$AA177="5/0300"</formula>
    </cfRule>
    <cfRule type="expression" dxfId="166" priority="230">
      <formula>$AA177="6/0300"</formula>
    </cfRule>
    <cfRule type="expression" dxfId="165" priority="231">
      <formula>$AA177="4/1000"</formula>
    </cfRule>
    <cfRule type="expression" dxfId="164" priority="232">
      <formula>$AA177="4/0300"</formula>
    </cfRule>
    <cfRule type="expression" dxfId="163" priority="233">
      <formula>$AA177="3/0200"</formula>
    </cfRule>
    <cfRule type="expression" dxfId="162" priority="234">
      <formula>$AA177="2/0200"</formula>
    </cfRule>
  </conditionalFormatting>
  <conditionalFormatting sqref="G178">
    <cfRule type="expression" dxfId="161" priority="223">
      <formula>$AA178="5/0300"</formula>
    </cfRule>
    <cfRule type="expression" dxfId="160" priority="224">
      <formula>$AA178="6/0300"</formula>
    </cfRule>
    <cfRule type="expression" dxfId="159" priority="225">
      <formula>$AA178="4/1000"</formula>
    </cfRule>
    <cfRule type="expression" dxfId="158" priority="226">
      <formula>$AA178="4/0300"</formula>
    </cfRule>
    <cfRule type="expression" dxfId="157" priority="227">
      <formula>$AA178="3/0200"</formula>
    </cfRule>
    <cfRule type="expression" dxfId="156" priority="228">
      <formula>$AA178="2/0200"</formula>
    </cfRule>
  </conditionalFormatting>
  <conditionalFormatting sqref="G179">
    <cfRule type="expression" dxfId="155" priority="217">
      <formula>$AA179="5/0300"</formula>
    </cfRule>
    <cfRule type="expression" dxfId="154" priority="218">
      <formula>$AA179="6/0300"</formula>
    </cfRule>
    <cfRule type="expression" dxfId="153" priority="219">
      <formula>$AA179="4/1000"</formula>
    </cfRule>
    <cfRule type="expression" dxfId="152" priority="220">
      <formula>$AA179="4/0300"</formula>
    </cfRule>
    <cfRule type="expression" dxfId="151" priority="221">
      <formula>$AA179="3/0200"</formula>
    </cfRule>
    <cfRule type="expression" dxfId="150" priority="222">
      <formula>$AA179="2/0200"</formula>
    </cfRule>
  </conditionalFormatting>
  <conditionalFormatting sqref="G180">
    <cfRule type="expression" dxfId="149" priority="211">
      <formula>$AA180="5/0300"</formula>
    </cfRule>
    <cfRule type="expression" dxfId="148" priority="212">
      <formula>$AA180="6/0300"</formula>
    </cfRule>
    <cfRule type="expression" dxfId="147" priority="213">
      <formula>$AA180="4/1000"</formula>
    </cfRule>
    <cfRule type="expression" dxfId="146" priority="214">
      <formula>$AA180="4/0300"</formula>
    </cfRule>
    <cfRule type="expression" dxfId="145" priority="215">
      <formula>$AA180="3/0200"</formula>
    </cfRule>
    <cfRule type="expression" dxfId="144" priority="216">
      <formula>$AA180="2/0200"</formula>
    </cfRule>
  </conditionalFormatting>
  <conditionalFormatting sqref="G181">
    <cfRule type="expression" dxfId="143" priority="205">
      <formula>$AA181="5/0300"</formula>
    </cfRule>
    <cfRule type="expression" dxfId="142" priority="206">
      <formula>$AA181="6/0300"</formula>
    </cfRule>
    <cfRule type="expression" dxfId="141" priority="207">
      <formula>$AA181="4/1000"</formula>
    </cfRule>
    <cfRule type="expression" dxfId="140" priority="208">
      <formula>$AA181="4/0300"</formula>
    </cfRule>
    <cfRule type="expression" dxfId="139" priority="209">
      <formula>$AA181="3/0200"</formula>
    </cfRule>
    <cfRule type="expression" dxfId="138" priority="210">
      <formula>$AA181="2/0200"</formula>
    </cfRule>
  </conditionalFormatting>
  <conditionalFormatting sqref="G182">
    <cfRule type="expression" dxfId="137" priority="199">
      <formula>$AA182="5/0300"</formula>
    </cfRule>
    <cfRule type="expression" dxfId="136" priority="200">
      <formula>$AA182="6/0300"</formula>
    </cfRule>
    <cfRule type="expression" dxfId="135" priority="201">
      <formula>$AA182="4/1000"</formula>
    </cfRule>
    <cfRule type="expression" dxfId="134" priority="202">
      <formula>$AA182="4/0300"</formula>
    </cfRule>
    <cfRule type="expression" dxfId="133" priority="203">
      <formula>$AA182="3/0200"</formula>
    </cfRule>
    <cfRule type="expression" dxfId="132" priority="204">
      <formula>$AA182="2/0200"</formula>
    </cfRule>
  </conditionalFormatting>
  <conditionalFormatting sqref="G183">
    <cfRule type="expression" dxfId="131" priority="193">
      <formula>$AA183="5/0300"</formula>
    </cfRule>
    <cfRule type="expression" dxfId="130" priority="194">
      <formula>$AA183="6/0300"</formula>
    </cfRule>
    <cfRule type="expression" dxfId="129" priority="195">
      <formula>$AA183="4/1000"</formula>
    </cfRule>
    <cfRule type="expression" dxfId="128" priority="196">
      <formula>$AA183="4/0300"</formula>
    </cfRule>
    <cfRule type="expression" dxfId="127" priority="197">
      <formula>$AA183="3/0200"</formula>
    </cfRule>
    <cfRule type="expression" dxfId="126" priority="198">
      <formula>$AA183="2/0200"</formula>
    </cfRule>
  </conditionalFormatting>
  <conditionalFormatting sqref="G184">
    <cfRule type="expression" dxfId="125" priority="187">
      <formula>$AA184="5/0300"</formula>
    </cfRule>
    <cfRule type="expression" dxfId="124" priority="188">
      <formula>$AA184="6/0300"</formula>
    </cfRule>
    <cfRule type="expression" dxfId="123" priority="189">
      <formula>$AA184="4/1000"</formula>
    </cfRule>
    <cfRule type="expression" dxfId="122" priority="190">
      <formula>$AA184="4/0300"</formula>
    </cfRule>
    <cfRule type="expression" dxfId="121" priority="191">
      <formula>$AA184="3/0200"</formula>
    </cfRule>
    <cfRule type="expression" dxfId="120" priority="192">
      <formula>$AA184="2/0200"</formula>
    </cfRule>
  </conditionalFormatting>
  <conditionalFormatting sqref="G185">
    <cfRule type="expression" dxfId="119" priority="181">
      <formula>$AA185="5/0300"</formula>
    </cfRule>
    <cfRule type="expression" dxfId="118" priority="182">
      <formula>$AA185="6/0300"</formula>
    </cfRule>
    <cfRule type="expression" dxfId="117" priority="183">
      <formula>$AA185="4/1000"</formula>
    </cfRule>
    <cfRule type="expression" dxfId="116" priority="184">
      <formula>$AA185="4/0300"</formula>
    </cfRule>
    <cfRule type="expression" dxfId="115" priority="185">
      <formula>$AA185="3/0200"</formula>
    </cfRule>
    <cfRule type="expression" dxfId="114" priority="186">
      <formula>$AA185="2/0200"</formula>
    </cfRule>
  </conditionalFormatting>
  <conditionalFormatting sqref="G186">
    <cfRule type="expression" dxfId="113" priority="175">
      <formula>$AA186="5/0300"</formula>
    </cfRule>
    <cfRule type="expression" dxfId="112" priority="176">
      <formula>$AA186="6/0300"</formula>
    </cfRule>
    <cfRule type="expression" dxfId="111" priority="177">
      <formula>$AA186="4/1000"</formula>
    </cfRule>
    <cfRule type="expression" dxfId="110" priority="178">
      <formula>$AA186="4/0300"</formula>
    </cfRule>
    <cfRule type="expression" dxfId="109" priority="179">
      <formula>$AA186="3/0200"</formula>
    </cfRule>
    <cfRule type="expression" dxfId="108" priority="180">
      <formula>$AA186="2/0200"</formula>
    </cfRule>
  </conditionalFormatting>
  <conditionalFormatting sqref="G187">
    <cfRule type="expression" dxfId="107" priority="169">
      <formula>$AA187="5/0300"</formula>
    </cfRule>
    <cfRule type="expression" dxfId="106" priority="170">
      <formula>$AA187="6/0300"</formula>
    </cfRule>
    <cfRule type="expression" dxfId="105" priority="171">
      <formula>$AA187="4/1000"</formula>
    </cfRule>
    <cfRule type="expression" dxfId="104" priority="172">
      <formula>$AA187="4/0300"</formula>
    </cfRule>
    <cfRule type="expression" dxfId="103" priority="173">
      <formula>$AA187="3/0200"</formula>
    </cfRule>
    <cfRule type="expression" dxfId="102" priority="174">
      <formula>$AA187="2/0200"</formula>
    </cfRule>
  </conditionalFormatting>
  <conditionalFormatting sqref="G188">
    <cfRule type="expression" dxfId="101" priority="163">
      <formula>$AA188="5/0300"</formula>
    </cfRule>
    <cfRule type="expression" dxfId="100" priority="164">
      <formula>$AA188="6/0300"</formula>
    </cfRule>
    <cfRule type="expression" dxfId="99" priority="165">
      <formula>$AA188="4/1000"</formula>
    </cfRule>
    <cfRule type="expression" dxfId="98" priority="166">
      <formula>$AA188="4/0300"</formula>
    </cfRule>
    <cfRule type="expression" dxfId="97" priority="167">
      <formula>$AA188="3/0200"</formula>
    </cfRule>
    <cfRule type="expression" dxfId="96" priority="168">
      <formula>$AA188="2/0200"</formula>
    </cfRule>
  </conditionalFormatting>
  <conditionalFormatting sqref="G189">
    <cfRule type="expression" dxfId="95" priority="157">
      <formula>$AA189="5/0300"</formula>
    </cfRule>
    <cfRule type="expression" dxfId="94" priority="158">
      <formula>$AA189="6/0300"</formula>
    </cfRule>
    <cfRule type="expression" dxfId="93" priority="159">
      <formula>$AA189="4/1000"</formula>
    </cfRule>
    <cfRule type="expression" dxfId="92" priority="160">
      <formula>$AA189="4/0300"</formula>
    </cfRule>
    <cfRule type="expression" dxfId="91" priority="161">
      <formula>$AA189="3/0200"</formula>
    </cfRule>
    <cfRule type="expression" dxfId="90" priority="162">
      <formula>$AA189="2/0200"</formula>
    </cfRule>
  </conditionalFormatting>
  <conditionalFormatting sqref="G190">
    <cfRule type="expression" dxfId="89" priority="151">
      <formula>$AA190="5/0300"</formula>
    </cfRule>
    <cfRule type="expression" dxfId="88" priority="152">
      <formula>$AA190="6/0300"</formula>
    </cfRule>
    <cfRule type="expression" dxfId="87" priority="153">
      <formula>$AA190="4/1000"</formula>
    </cfRule>
    <cfRule type="expression" dxfId="86" priority="154">
      <formula>$AA190="4/0300"</formula>
    </cfRule>
    <cfRule type="expression" dxfId="85" priority="155">
      <formula>$AA190="3/0200"</formula>
    </cfRule>
    <cfRule type="expression" dxfId="84" priority="156">
      <formula>$AA190="2/0200"</formula>
    </cfRule>
  </conditionalFormatting>
  <conditionalFormatting sqref="G191">
    <cfRule type="expression" dxfId="83" priority="145">
      <formula>$AA191="5/0300"</formula>
    </cfRule>
    <cfRule type="expression" dxfId="82" priority="146">
      <formula>$AA191="6/0300"</formula>
    </cfRule>
    <cfRule type="expression" dxfId="81" priority="147">
      <formula>$AA191="4/1000"</formula>
    </cfRule>
    <cfRule type="expression" dxfId="80" priority="148">
      <formula>$AA191="4/0300"</formula>
    </cfRule>
    <cfRule type="expression" dxfId="79" priority="149">
      <formula>$AA191="3/0200"</formula>
    </cfRule>
    <cfRule type="expression" dxfId="78" priority="150">
      <formula>$AA191="2/0200"</formula>
    </cfRule>
  </conditionalFormatting>
  <conditionalFormatting sqref="G192">
    <cfRule type="expression" dxfId="77" priority="139">
      <formula>$AA192="5/0300"</formula>
    </cfRule>
    <cfRule type="expression" dxfId="76" priority="140">
      <formula>$AA192="6/0300"</formula>
    </cfRule>
    <cfRule type="expression" dxfId="75" priority="141">
      <formula>$AA192="4/1000"</formula>
    </cfRule>
    <cfRule type="expression" dxfId="74" priority="142">
      <formula>$AA192="4/0300"</formula>
    </cfRule>
    <cfRule type="expression" dxfId="73" priority="143">
      <formula>$AA192="3/0200"</formula>
    </cfRule>
    <cfRule type="expression" dxfId="72" priority="144">
      <formula>$AA192="2/0200"</formula>
    </cfRule>
  </conditionalFormatting>
  <conditionalFormatting sqref="G193">
    <cfRule type="expression" dxfId="71" priority="133">
      <formula>$AA193="5/0300"</formula>
    </cfRule>
    <cfRule type="expression" dxfId="70" priority="134">
      <formula>$AA193="6/0300"</formula>
    </cfRule>
    <cfRule type="expression" dxfId="69" priority="135">
      <formula>$AA193="4/1000"</formula>
    </cfRule>
    <cfRule type="expression" dxfId="68" priority="136">
      <formula>$AA193="4/0300"</formula>
    </cfRule>
    <cfRule type="expression" dxfId="67" priority="137">
      <formula>$AA193="3/0200"</formula>
    </cfRule>
    <cfRule type="expression" dxfId="66" priority="138">
      <formula>$AA193="2/0200"</formula>
    </cfRule>
  </conditionalFormatting>
  <conditionalFormatting sqref="G194">
    <cfRule type="expression" dxfId="65" priority="127">
      <formula>$AA194="5/0300"</formula>
    </cfRule>
    <cfRule type="expression" dxfId="64" priority="128">
      <formula>$AA194="6/0300"</formula>
    </cfRule>
    <cfRule type="expression" dxfId="63" priority="129">
      <formula>$AA194="4/1000"</formula>
    </cfRule>
    <cfRule type="expression" dxfId="62" priority="130">
      <formula>$AA194="4/0300"</formula>
    </cfRule>
    <cfRule type="expression" dxfId="61" priority="131">
      <formula>$AA194="3/0200"</formula>
    </cfRule>
    <cfRule type="expression" dxfId="60" priority="132">
      <formula>$AA194="2/0200"</formula>
    </cfRule>
  </conditionalFormatting>
  <conditionalFormatting sqref="G195">
    <cfRule type="expression" dxfId="59" priority="121">
      <formula>$AA195="5/0300"</formula>
    </cfRule>
    <cfRule type="expression" dxfId="58" priority="122">
      <formula>$AA195="6/0300"</formula>
    </cfRule>
    <cfRule type="expression" dxfId="57" priority="123">
      <formula>$AA195="4/1000"</formula>
    </cfRule>
    <cfRule type="expression" dxfId="56" priority="124">
      <formula>$AA195="4/0300"</formula>
    </cfRule>
    <cfRule type="expression" dxfId="55" priority="125">
      <formula>$AA195="3/0200"</formula>
    </cfRule>
    <cfRule type="expression" dxfId="54" priority="126">
      <formula>$AA195="2/0200"</formula>
    </cfRule>
  </conditionalFormatting>
  <conditionalFormatting sqref="G196">
    <cfRule type="expression" dxfId="53" priority="115">
      <formula>$AA196="5/0300"</formula>
    </cfRule>
    <cfRule type="expression" dxfId="52" priority="116">
      <formula>$AA196="6/0300"</formula>
    </cfRule>
    <cfRule type="expression" dxfId="51" priority="117">
      <formula>$AA196="4/1000"</formula>
    </cfRule>
    <cfRule type="expression" dxfId="50" priority="118">
      <formula>$AA196="4/0300"</formula>
    </cfRule>
    <cfRule type="expression" dxfId="49" priority="119">
      <formula>$AA196="3/0200"</formula>
    </cfRule>
    <cfRule type="expression" dxfId="48" priority="120">
      <formula>$AA196="2/0200"</formula>
    </cfRule>
  </conditionalFormatting>
  <conditionalFormatting sqref="G197:G300">
    <cfRule type="expression" dxfId="47" priority="109">
      <formula>$AA197="5/0300"</formula>
    </cfRule>
    <cfRule type="expression" dxfId="46" priority="110">
      <formula>$AA197="6/0300"</formula>
    </cfRule>
    <cfRule type="expression" dxfId="45" priority="111">
      <formula>$AA197="4/1000"</formula>
    </cfRule>
    <cfRule type="expression" dxfId="44" priority="112">
      <formula>$AA197="4/0300"</formula>
    </cfRule>
    <cfRule type="expression" dxfId="43" priority="113">
      <formula>$AA197="3/0200"</formula>
    </cfRule>
    <cfRule type="expression" dxfId="42" priority="114">
      <formula>$AA197="2/0200"</formula>
    </cfRule>
  </conditionalFormatting>
  <conditionalFormatting sqref="L22:L300">
    <cfRule type="expression" dxfId="41" priority="79">
      <formula>$AA22="6/0300"</formula>
    </cfRule>
    <cfRule type="expression" dxfId="40" priority="80">
      <formula>$AA22="5/0300"</formula>
    </cfRule>
    <cfRule type="expression" dxfId="39" priority="81">
      <formula>$AA22="4/1000"</formula>
    </cfRule>
    <cfRule type="expression" dxfId="38" priority="82">
      <formula>$AA22="4/0300"</formula>
    </cfRule>
    <cfRule type="expression" dxfId="37" priority="83">
      <formula>$AA22="3/0200"</formula>
    </cfRule>
    <cfRule type="expression" dxfId="36" priority="84">
      <formula>$AA22="2/0200"</formula>
    </cfRule>
  </conditionalFormatting>
  <conditionalFormatting sqref="G20">
    <cfRule type="expression" dxfId="35" priority="31">
      <formula>$AA20="5/0300"</formula>
    </cfRule>
    <cfRule type="expression" dxfId="34" priority="38">
      <formula>$AA20="6/0300"</formula>
    </cfRule>
    <cfRule type="expression" dxfId="33" priority="39">
      <formula>$AA20="4/1000"</formula>
    </cfRule>
    <cfRule type="expression" dxfId="32" priority="40">
      <formula>$AA20="4/0300"</formula>
    </cfRule>
    <cfRule type="expression" dxfId="31" priority="41">
      <formula>$AA20="3/0200"</formula>
    </cfRule>
    <cfRule type="expression" dxfId="30" priority="42">
      <formula>$AA20="2/0200"</formula>
    </cfRule>
  </conditionalFormatting>
  <conditionalFormatting sqref="H20">
    <cfRule type="expression" dxfId="29" priority="32">
      <formula>$AA20="6/0300"</formula>
    </cfRule>
    <cfRule type="expression" dxfId="28" priority="33">
      <formula>$AA20="5/0300"</formula>
    </cfRule>
    <cfRule type="expression" dxfId="27" priority="34">
      <formula>$AA20="4/1000"</formula>
    </cfRule>
    <cfRule type="expression" dxfId="26" priority="35">
      <formula>$AA20="4/0300"</formula>
    </cfRule>
    <cfRule type="expression" dxfId="25" priority="36">
      <formula>$AA20="3/0200"</formula>
    </cfRule>
    <cfRule type="expression" dxfId="24" priority="37">
      <formula>$AA20="2/0200"</formula>
    </cfRule>
  </conditionalFormatting>
  <conditionalFormatting sqref="G21">
    <cfRule type="expression" dxfId="23" priority="19">
      <formula>$AA21="5/0300"</formula>
    </cfRule>
    <cfRule type="expression" dxfId="22" priority="26">
      <formula>$AA21="6/0300"</formula>
    </cfRule>
    <cfRule type="expression" dxfId="21" priority="27">
      <formula>$AA21="4/1000"</formula>
    </cfRule>
    <cfRule type="expression" dxfId="20" priority="28">
      <formula>$AA21="4/0300"</formula>
    </cfRule>
    <cfRule type="expression" dxfId="19" priority="29">
      <formula>$AA21="3/0200"</formula>
    </cfRule>
    <cfRule type="expression" dxfId="18" priority="30">
      <formula>$AA21="2/0200"</formula>
    </cfRule>
  </conditionalFormatting>
  <conditionalFormatting sqref="H21">
    <cfRule type="expression" dxfId="17" priority="13">
      <formula>$AA21="6/0300"</formula>
    </cfRule>
    <cfRule type="expression" dxfId="16" priority="14">
      <formula>$AA21="5/0300"</formula>
    </cfRule>
    <cfRule type="expression" dxfId="15" priority="15">
      <formula>$AA21="4/1000"</formula>
    </cfRule>
    <cfRule type="expression" dxfId="14" priority="16">
      <formula>$AA21="4/0300"</formula>
    </cfRule>
    <cfRule type="expression" dxfId="13" priority="17">
      <formula>$AA21="3/0200"</formula>
    </cfRule>
    <cfRule type="expression" dxfId="12" priority="18">
      <formula>$AA21="2/0200"</formula>
    </cfRule>
  </conditionalFormatting>
  <conditionalFormatting sqref="G19">
    <cfRule type="expression" dxfId="11" priority="1">
      <formula>$AA19="5/0300"</formula>
    </cfRule>
    <cfRule type="expression" dxfId="10" priority="8">
      <formula>$AA19="6/0300"</formula>
    </cfRule>
    <cfRule type="expression" dxfId="9" priority="9">
      <formula>$AA19="4/1000"</formula>
    </cfRule>
    <cfRule type="expression" dxfId="8" priority="10">
      <formula>$AA19="4/0300"</formula>
    </cfRule>
    <cfRule type="expression" dxfId="7" priority="11">
      <formula>$AA19="3/0200"</formula>
    </cfRule>
    <cfRule type="expression" dxfId="6" priority="12">
      <formula>$AA19="2/0200"</formula>
    </cfRule>
  </conditionalFormatting>
  <conditionalFormatting sqref="H19">
    <cfRule type="expression" dxfId="5" priority="2">
      <formula>$AA19="6/0300"</formula>
    </cfRule>
    <cfRule type="expression" dxfId="4" priority="3">
      <formula>$AA19="5/0300"</formula>
    </cfRule>
    <cfRule type="expression" dxfId="3" priority="4">
      <formula>$AA19="4/1000"</formula>
    </cfRule>
    <cfRule type="expression" dxfId="2" priority="5">
      <formula>$AA19="4/0300"</formula>
    </cfRule>
    <cfRule type="expression" dxfId="1" priority="6">
      <formula>$AA19="3/0200"</formula>
    </cfRule>
    <cfRule type="expression" dxfId="0" priority="7">
      <formula>$AA19="2/0200"</formula>
    </cfRule>
  </conditionalFormatting>
  <dataValidations count="8">
    <dataValidation type="list" allowBlank="1" showInputMessage="1" showErrorMessage="1" sqref="U18:U300">
      <formula1>INDIRECT($U$15)</formula1>
    </dataValidation>
    <dataValidation type="list" allowBlank="1" showInputMessage="1" showErrorMessage="1" sqref="G18:G300">
      <formula1>INDIRECT($G$15)</formula1>
    </dataValidation>
    <dataValidation type="list" allowBlank="1" showInputMessage="1" showErrorMessage="1" sqref="H18:H300">
      <formula1>INDIRECT($H$15)</formula1>
    </dataValidation>
    <dataValidation type="list" allowBlank="1" showInputMessage="1" showErrorMessage="1" sqref="O18:O300">
      <formula1>INDIRECT($O$15)</formula1>
    </dataValidation>
    <dataValidation type="list" allowBlank="1" showInputMessage="1" showErrorMessage="1" sqref="S17">
      <formula1>INDIRECT($S$15)</formula1>
    </dataValidation>
    <dataValidation type="list" allowBlank="1" showInputMessage="1" showErrorMessage="1" sqref="H1">
      <formula1>currency</formula1>
    </dataValidation>
    <dataValidation type="list" allowBlank="1" showInputMessage="1" showErrorMessage="1" sqref="Z18:Z300">
      <formula1>INDIRECT($Z$15)</formula1>
    </dataValidation>
    <dataValidation type="list" allowBlank="1" showInputMessage="1" showErrorMessage="1" sqref="L18:L300">
      <formula1>INDIRECT($L$15)</formula1>
    </dataValidation>
  </dataValidations>
  <pageMargins left="1.0900000000000001" right="0.4" top="0.53" bottom="0.78740157480314965" header="0.51181102362204722" footer="0.51181102362204722"/>
  <pageSetup paperSize="9" scale="75" orientation="portrait" r:id="rId1"/>
  <headerFooter alignWithMargins="0">
    <oddFooter>Page &amp;P</oddFooter>
  </headerFooter>
  <colBreaks count="1" manualBreakCount="1">
    <brk id="5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7"/>
  <dimension ref="A1:M44"/>
  <sheetViews>
    <sheetView zoomScale="85" zoomScaleSheetLayoutView="100" workbookViewId="0">
      <selection activeCell="E26" sqref="E26"/>
    </sheetView>
  </sheetViews>
  <sheetFormatPr defaultColWidth="9.140625" defaultRowHeight="12.75"/>
  <cols>
    <col min="1" max="16384" width="9.140625" style="6"/>
  </cols>
  <sheetData>
    <row r="1" spans="1:4" ht="18">
      <c r="A1" s="9" t="s">
        <v>211</v>
      </c>
    </row>
    <row r="3" spans="1:4">
      <c r="A3" s="10" t="s">
        <v>212</v>
      </c>
      <c r="B3" s="11"/>
      <c r="C3" s="11"/>
      <c r="D3" s="11"/>
    </row>
    <row r="4" spans="1:4" s="12" customFormat="1">
      <c r="A4" s="14" t="s">
        <v>213</v>
      </c>
    </row>
    <row r="16" spans="1:4">
      <c r="A16" s="14" t="s">
        <v>214</v>
      </c>
    </row>
    <row r="23" spans="1:13" ht="15.75">
      <c r="L23" s="13" t="s">
        <v>215</v>
      </c>
      <c r="M23" s="13"/>
    </row>
    <row r="28" spans="1:13" ht="15.75">
      <c r="M28" s="13"/>
    </row>
    <row r="29" spans="1:13">
      <c r="A29" s="10"/>
    </row>
    <row r="44" s="10" customFormat="1"/>
  </sheetData>
  <phoneticPr fontId="1" type="noConversion"/>
  <pageMargins left="0.75" right="0.75" top="1" bottom="1" header="0.5" footer="0.5"/>
  <pageSetup paperSize="9" scale="90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8"/>
  <dimension ref="I3"/>
  <sheetViews>
    <sheetView topLeftCell="A2" workbookViewId="0">
      <selection activeCell="P12" sqref="P12"/>
    </sheetView>
  </sheetViews>
  <sheetFormatPr defaultRowHeight="12.75"/>
  <sheetData>
    <row r="3" spans="9:9">
      <c r="I3" s="43"/>
    </row>
  </sheetData>
  <sheetProtection sheet="1" objects="1" scenarios="1"/>
  <phoneticPr fontId="1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R10" sqref="R10"/>
    </sheetView>
  </sheetViews>
  <sheetFormatPr defaultRowHeight="12.7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9"/>
  <dimension ref="A1:W105"/>
  <sheetViews>
    <sheetView zoomScale="75" zoomScaleNormal="75" workbookViewId="0">
      <selection activeCell="S105" sqref="S105"/>
    </sheetView>
  </sheetViews>
  <sheetFormatPr defaultRowHeight="12.75"/>
  <cols>
    <col min="11" max="11" width="8.7109375" style="41" customWidth="1"/>
    <col min="13" max="14" width="9.140625" style="42" customWidth="1"/>
    <col min="15" max="15" width="8.7109375" style="41"/>
    <col min="19" max="20" width="9.140625" style="5" customWidth="1"/>
    <col min="23" max="23" width="9.140625" style="3" customWidth="1"/>
  </cols>
  <sheetData>
    <row r="1" spans="1:23">
      <c r="A1">
        <v>2</v>
      </c>
      <c r="B1" s="2" t="s">
        <v>62</v>
      </c>
      <c r="D1" s="2">
        <v>200</v>
      </c>
      <c r="G1">
        <v>2</v>
      </c>
      <c r="H1">
        <v>65</v>
      </c>
      <c r="I1">
        <v>197</v>
      </c>
      <c r="J1">
        <v>127</v>
      </c>
      <c r="K1" s="41">
        <v>0.32600000000000001</v>
      </c>
      <c r="L1">
        <v>0.33</v>
      </c>
      <c r="M1" s="42">
        <v>22.722736433053214</v>
      </c>
      <c r="N1" s="42">
        <v>18.73</v>
      </c>
      <c r="O1" s="41">
        <v>14.91</v>
      </c>
      <c r="R1">
        <v>1.252</v>
      </c>
      <c r="S1" s="4">
        <v>19.548999999999999</v>
      </c>
      <c r="T1" s="4"/>
      <c r="W1" s="3" t="str">
        <f t="shared" ref="W1:W64" si="0">$A1&amp;"/"&amp;$B1</f>
        <v>2/0200</v>
      </c>
    </row>
    <row r="2" spans="1:23">
      <c r="A2">
        <v>2</v>
      </c>
      <c r="B2" s="2" t="s">
        <v>63</v>
      </c>
      <c r="D2" s="2">
        <v>260</v>
      </c>
      <c r="G2">
        <v>2</v>
      </c>
      <c r="H2">
        <v>65</v>
      </c>
      <c r="I2">
        <v>262</v>
      </c>
      <c r="J2">
        <v>195</v>
      </c>
      <c r="K2" s="41">
        <v>0.42499999999999999</v>
      </c>
      <c r="L2">
        <v>0.38</v>
      </c>
      <c r="M2" s="42">
        <v>30.110990178479017</v>
      </c>
      <c r="N2" s="42">
        <v>24.83</v>
      </c>
      <c r="O2" s="41">
        <v>19.760000000000002</v>
      </c>
      <c r="R2">
        <v>1.252</v>
      </c>
      <c r="S2" s="4">
        <v>20.452999999999999</v>
      </c>
      <c r="T2" s="4"/>
      <c r="W2" s="3" t="str">
        <f t="shared" si="0"/>
        <v>2/0260</v>
      </c>
    </row>
    <row r="3" spans="1:23">
      <c r="A3">
        <v>2</v>
      </c>
      <c r="B3" s="2" t="s">
        <v>52</v>
      </c>
      <c r="D3" s="2">
        <v>300</v>
      </c>
      <c r="G3">
        <v>2</v>
      </c>
      <c r="H3">
        <v>65</v>
      </c>
      <c r="I3">
        <v>302</v>
      </c>
      <c r="J3">
        <v>235</v>
      </c>
      <c r="K3" s="41">
        <v>0.48199999999999998</v>
      </c>
      <c r="L3">
        <v>0.41</v>
      </c>
      <c r="M3" s="42">
        <v>35.559064841895868</v>
      </c>
      <c r="N3" s="42">
        <v>29.38</v>
      </c>
      <c r="O3" s="41">
        <v>23.44</v>
      </c>
      <c r="R3">
        <v>1.2390000000000001</v>
      </c>
      <c r="S3" s="4">
        <v>20.565999999999999</v>
      </c>
      <c r="T3" s="4"/>
      <c r="W3" s="3" t="str">
        <f t="shared" si="0"/>
        <v>2/0300</v>
      </c>
    </row>
    <row r="4" spans="1:23">
      <c r="A4">
        <v>2</v>
      </c>
      <c r="B4" s="2" t="s">
        <v>64</v>
      </c>
      <c r="D4" s="2">
        <v>350</v>
      </c>
      <c r="G4">
        <v>2</v>
      </c>
      <c r="H4">
        <v>65</v>
      </c>
      <c r="I4">
        <v>352</v>
      </c>
      <c r="J4">
        <v>285</v>
      </c>
      <c r="K4" s="41">
        <v>0.55600000000000005</v>
      </c>
      <c r="L4">
        <v>0.45</v>
      </c>
      <c r="M4" s="42">
        <v>40.695559797593532</v>
      </c>
      <c r="N4" s="42">
        <v>33.6</v>
      </c>
      <c r="O4" s="41">
        <v>26.79</v>
      </c>
      <c r="R4">
        <v>1.2430000000000001</v>
      </c>
      <c r="S4" s="4">
        <v>21.130999999999997</v>
      </c>
      <c r="T4" s="4"/>
      <c r="W4" s="3" t="str">
        <f t="shared" si="0"/>
        <v>2/0350</v>
      </c>
    </row>
    <row r="5" spans="1:23">
      <c r="A5">
        <v>2</v>
      </c>
      <c r="B5" s="2" t="s">
        <v>65</v>
      </c>
      <c r="D5" s="2">
        <v>365</v>
      </c>
      <c r="G5">
        <v>2</v>
      </c>
      <c r="H5">
        <v>65</v>
      </c>
      <c r="I5">
        <v>367</v>
      </c>
      <c r="J5">
        <v>300</v>
      </c>
      <c r="K5" s="41">
        <v>0.57699999999999996</v>
      </c>
      <c r="L5">
        <v>0.46</v>
      </c>
      <c r="M5" s="42">
        <v>42.2164692319785</v>
      </c>
      <c r="N5" s="42">
        <v>34.85</v>
      </c>
      <c r="O5" s="41">
        <v>27.78</v>
      </c>
      <c r="R5">
        <v>1.244</v>
      </c>
      <c r="S5" s="4">
        <v>21.244</v>
      </c>
      <c r="T5" s="4"/>
      <c r="W5" s="3" t="str">
        <f t="shared" si="0"/>
        <v>2/0365</v>
      </c>
    </row>
    <row r="6" spans="1:23">
      <c r="A6">
        <v>2</v>
      </c>
      <c r="B6" s="2" t="s">
        <v>66</v>
      </c>
      <c r="D6" s="2">
        <v>400</v>
      </c>
      <c r="G6">
        <v>2</v>
      </c>
      <c r="H6">
        <v>65</v>
      </c>
      <c r="I6">
        <v>402</v>
      </c>
      <c r="J6">
        <v>335</v>
      </c>
      <c r="K6" s="41">
        <v>0.629</v>
      </c>
      <c r="L6">
        <v>0.49</v>
      </c>
      <c r="M6" s="42">
        <v>45.785067600580199</v>
      </c>
      <c r="N6" s="42">
        <v>37.78</v>
      </c>
      <c r="O6" s="41">
        <v>30.1</v>
      </c>
      <c r="R6">
        <v>1.2470000000000001</v>
      </c>
      <c r="S6" s="4">
        <v>21.47</v>
      </c>
      <c r="T6" s="4"/>
      <c r="W6" s="3" t="str">
        <f t="shared" si="0"/>
        <v>2/0400</v>
      </c>
    </row>
    <row r="7" spans="1:23">
      <c r="A7">
        <v>2</v>
      </c>
      <c r="B7" s="2" t="s">
        <v>67</v>
      </c>
      <c r="D7" s="2">
        <v>450</v>
      </c>
      <c r="G7">
        <v>2</v>
      </c>
      <c r="H7">
        <v>65</v>
      </c>
      <c r="I7">
        <v>452</v>
      </c>
      <c r="J7">
        <v>385</v>
      </c>
      <c r="K7" s="41">
        <v>0.70199999999999996</v>
      </c>
      <c r="L7">
        <v>0.53</v>
      </c>
      <c r="M7" s="42">
        <v>50.842311376041913</v>
      </c>
      <c r="N7" s="42">
        <v>41.93</v>
      </c>
      <c r="O7" s="41">
        <v>33.380000000000003</v>
      </c>
      <c r="R7">
        <v>1.2509999999999999</v>
      </c>
      <c r="S7" s="4">
        <v>22.034999999999997</v>
      </c>
      <c r="T7" s="4"/>
      <c r="W7" s="3" t="str">
        <f t="shared" si="0"/>
        <v>2/0450</v>
      </c>
    </row>
    <row r="8" spans="1:23">
      <c r="A8">
        <v>2</v>
      </c>
      <c r="B8" s="2" t="s">
        <v>68</v>
      </c>
      <c r="D8" s="2">
        <v>500</v>
      </c>
      <c r="G8">
        <v>2</v>
      </c>
      <c r="H8">
        <v>65</v>
      </c>
      <c r="I8">
        <v>502</v>
      </c>
      <c r="J8">
        <v>435</v>
      </c>
      <c r="K8" s="41">
        <v>0.77500000000000002</v>
      </c>
      <c r="L8">
        <v>0.56999999999999995</v>
      </c>
      <c r="M8" s="42">
        <v>55.897963218870103</v>
      </c>
      <c r="N8" s="42">
        <v>46.07</v>
      </c>
      <c r="O8" s="41">
        <v>36.65</v>
      </c>
      <c r="R8">
        <v>1.2549999999999999</v>
      </c>
      <c r="S8" s="4">
        <v>22.599999999999998</v>
      </c>
      <c r="T8" s="4"/>
      <c r="W8" s="3" t="str">
        <f t="shared" si="0"/>
        <v>2/0500</v>
      </c>
    </row>
    <row r="9" spans="1:23">
      <c r="A9">
        <v>2</v>
      </c>
      <c r="B9" s="2" t="s">
        <v>69</v>
      </c>
      <c r="D9" s="2">
        <v>550</v>
      </c>
      <c r="G9">
        <v>2</v>
      </c>
      <c r="H9">
        <v>65</v>
      </c>
      <c r="I9">
        <v>552</v>
      </c>
      <c r="J9">
        <v>485</v>
      </c>
      <c r="K9" s="41">
        <v>0.84799999999999998</v>
      </c>
      <c r="L9">
        <v>0.61</v>
      </c>
      <c r="M9" s="42">
        <v>60.951629681159638</v>
      </c>
      <c r="N9" s="42">
        <v>50.2</v>
      </c>
      <c r="O9" s="41">
        <v>39.909999999999997</v>
      </c>
      <c r="R9">
        <v>1.2589999999999999</v>
      </c>
      <c r="S9" s="4">
        <v>23.390999999999998</v>
      </c>
      <c r="T9" s="4"/>
      <c r="W9" s="3" t="str">
        <f t="shared" si="0"/>
        <v>2/0550</v>
      </c>
    </row>
    <row r="10" spans="1:23">
      <c r="A10">
        <v>2</v>
      </c>
      <c r="B10" s="2" t="s">
        <v>70</v>
      </c>
      <c r="D10" s="2">
        <v>565</v>
      </c>
      <c r="G10">
        <v>2</v>
      </c>
      <c r="H10">
        <v>65</v>
      </c>
      <c r="I10">
        <v>567</v>
      </c>
      <c r="J10">
        <v>500</v>
      </c>
      <c r="K10" s="41">
        <v>0.87</v>
      </c>
      <c r="L10">
        <v>0.62</v>
      </c>
      <c r="M10" s="42">
        <v>62.45825334517717</v>
      </c>
      <c r="N10" s="42">
        <v>51.43</v>
      </c>
      <c r="O10" s="41">
        <v>40.880000000000003</v>
      </c>
      <c r="R10">
        <v>1.26</v>
      </c>
      <c r="S10" s="4">
        <v>23.503999999999998</v>
      </c>
      <c r="T10" s="4"/>
      <c r="W10" s="3" t="str">
        <f t="shared" si="0"/>
        <v>2/0565</v>
      </c>
    </row>
    <row r="11" spans="1:23">
      <c r="A11">
        <v>2</v>
      </c>
      <c r="B11" s="2" t="s">
        <v>71</v>
      </c>
      <c r="D11" s="2">
        <v>600</v>
      </c>
      <c r="G11">
        <v>2</v>
      </c>
      <c r="H11">
        <v>65</v>
      </c>
      <c r="I11">
        <v>602</v>
      </c>
      <c r="J11">
        <v>535</v>
      </c>
      <c r="K11" s="41">
        <v>0.92100000000000004</v>
      </c>
      <c r="L11">
        <v>0.65</v>
      </c>
      <c r="M11" s="42">
        <v>65.988376723270591</v>
      </c>
      <c r="N11" s="42">
        <v>54.32</v>
      </c>
      <c r="O11" s="41">
        <v>43.15</v>
      </c>
      <c r="R11">
        <v>1.2629999999999999</v>
      </c>
      <c r="S11" s="4">
        <v>23.616999999999997</v>
      </c>
      <c r="T11" s="4"/>
      <c r="W11" s="3" t="str">
        <f t="shared" si="0"/>
        <v>2/0600</v>
      </c>
    </row>
    <row r="12" spans="1:23">
      <c r="A12">
        <v>2</v>
      </c>
      <c r="B12" s="2" t="s">
        <v>72</v>
      </c>
      <c r="D12" s="2">
        <v>650</v>
      </c>
      <c r="G12">
        <v>2</v>
      </c>
      <c r="H12">
        <v>65</v>
      </c>
      <c r="I12">
        <v>652</v>
      </c>
      <c r="J12">
        <v>585</v>
      </c>
      <c r="K12" s="41">
        <v>0.99399999999999999</v>
      </c>
      <c r="L12">
        <v>0.69</v>
      </c>
      <c r="M12" s="42">
        <v>71.053621008098546</v>
      </c>
      <c r="N12" s="42">
        <v>58.45</v>
      </c>
      <c r="O12" s="41">
        <v>46.4</v>
      </c>
      <c r="R12">
        <v>1.266</v>
      </c>
      <c r="S12" s="4">
        <v>24.181999999999995</v>
      </c>
      <c r="T12" s="4"/>
      <c r="W12" s="3" t="str">
        <f t="shared" si="0"/>
        <v>2/0650</v>
      </c>
    </row>
    <row r="13" spans="1:23">
      <c r="A13">
        <v>2</v>
      </c>
      <c r="B13" s="2" t="s">
        <v>73</v>
      </c>
      <c r="D13" s="2">
        <v>750</v>
      </c>
      <c r="G13">
        <v>2</v>
      </c>
      <c r="H13">
        <v>65</v>
      </c>
      <c r="I13">
        <v>752</v>
      </c>
      <c r="J13">
        <v>685</v>
      </c>
      <c r="K13" s="41">
        <v>1.1399999999999999</v>
      </c>
      <c r="L13">
        <v>0.77</v>
      </c>
      <c r="M13" s="42">
        <v>81.194071831830925</v>
      </c>
      <c r="N13" s="42">
        <v>66.709999999999994</v>
      </c>
      <c r="O13" s="41">
        <v>52.88</v>
      </c>
      <c r="R13">
        <v>1.274</v>
      </c>
      <c r="S13" s="4">
        <v>24.972999999999999</v>
      </c>
      <c r="T13" s="4"/>
      <c r="W13" s="3" t="str">
        <f t="shared" si="0"/>
        <v>2/0750</v>
      </c>
    </row>
    <row r="14" spans="1:23">
      <c r="A14">
        <v>2</v>
      </c>
      <c r="B14" s="2" t="s">
        <v>74</v>
      </c>
      <c r="D14" s="2">
        <v>900</v>
      </c>
      <c r="G14">
        <v>2</v>
      </c>
      <c r="H14">
        <v>65</v>
      </c>
      <c r="I14">
        <v>902</v>
      </c>
      <c r="J14">
        <v>835</v>
      </c>
      <c r="K14" s="41">
        <v>1.36</v>
      </c>
      <c r="L14">
        <v>0.89</v>
      </c>
      <c r="M14" s="42">
        <v>96.598302704138021</v>
      </c>
      <c r="N14" s="42">
        <v>79.22</v>
      </c>
      <c r="O14" s="41">
        <v>62.66</v>
      </c>
      <c r="R14">
        <v>1.286</v>
      </c>
      <c r="S14" s="4">
        <v>26.780999999999995</v>
      </c>
      <c r="T14" s="4"/>
      <c r="W14" s="3" t="str">
        <f t="shared" si="0"/>
        <v>2/0900</v>
      </c>
    </row>
    <row r="15" spans="1:23">
      <c r="A15">
        <v>2</v>
      </c>
      <c r="B15" s="2" t="s">
        <v>75</v>
      </c>
      <c r="D15" s="2">
        <v>1000</v>
      </c>
      <c r="G15">
        <v>2</v>
      </c>
      <c r="H15">
        <v>65</v>
      </c>
      <c r="I15">
        <v>1002</v>
      </c>
      <c r="J15">
        <v>935</v>
      </c>
      <c r="K15" s="41">
        <v>1.506</v>
      </c>
      <c r="L15">
        <v>0.97</v>
      </c>
      <c r="M15" s="42">
        <v>106.98604135058356</v>
      </c>
      <c r="N15" s="42">
        <v>87.64</v>
      </c>
      <c r="O15" s="41">
        <v>69.22</v>
      </c>
      <c r="R15">
        <v>1.294</v>
      </c>
      <c r="S15" s="4">
        <v>27.684999999999999</v>
      </c>
      <c r="T15" s="4"/>
      <c r="W15" s="3" t="str">
        <f t="shared" si="0"/>
        <v>2/1000</v>
      </c>
    </row>
    <row r="16" spans="1:23">
      <c r="A16">
        <v>2</v>
      </c>
      <c r="B16" s="2" t="s">
        <v>76</v>
      </c>
      <c r="D16" s="2">
        <v>1200</v>
      </c>
      <c r="G16">
        <v>2</v>
      </c>
      <c r="H16">
        <v>65</v>
      </c>
      <c r="I16">
        <v>1202</v>
      </c>
      <c r="J16">
        <v>1135</v>
      </c>
      <c r="K16" s="41">
        <v>1.798</v>
      </c>
      <c r="L16">
        <v>1.1299999999999999</v>
      </c>
      <c r="M16" s="42">
        <v>128.18390136773027</v>
      </c>
      <c r="N16" s="42">
        <v>104.76</v>
      </c>
      <c r="O16" s="41">
        <v>82.51</v>
      </c>
      <c r="R16">
        <v>1.3089999999999999</v>
      </c>
      <c r="S16" s="4">
        <v>32.317999999999998</v>
      </c>
      <c r="T16" s="4"/>
      <c r="W16" s="3" t="str">
        <f t="shared" si="0"/>
        <v>2/1200</v>
      </c>
    </row>
    <row r="17" spans="1:23">
      <c r="A17">
        <v>2</v>
      </c>
      <c r="B17" s="2" t="s">
        <v>77</v>
      </c>
      <c r="D17" s="2">
        <v>1500</v>
      </c>
      <c r="G17">
        <v>2</v>
      </c>
      <c r="H17">
        <v>65</v>
      </c>
      <c r="I17">
        <v>1502</v>
      </c>
      <c r="J17">
        <v>1435</v>
      </c>
      <c r="K17" s="41">
        <v>2.2370000000000001</v>
      </c>
      <c r="L17">
        <v>1.37</v>
      </c>
      <c r="M17" s="42">
        <v>161.25398468232495</v>
      </c>
      <c r="N17" s="42">
        <v>131.32</v>
      </c>
      <c r="O17" s="41">
        <v>103</v>
      </c>
      <c r="R17">
        <v>1.3320000000000001</v>
      </c>
      <c r="S17" s="4">
        <v>38.984999999999999</v>
      </c>
      <c r="T17" s="4"/>
      <c r="W17" s="3" t="str">
        <f t="shared" si="0"/>
        <v>2/1500</v>
      </c>
    </row>
    <row r="18" spans="1:23">
      <c r="A18">
        <v>2</v>
      </c>
      <c r="B18" s="2" t="s">
        <v>78</v>
      </c>
      <c r="D18" s="2">
        <v>1800</v>
      </c>
      <c r="G18">
        <v>2</v>
      </c>
      <c r="H18">
        <v>65</v>
      </c>
      <c r="I18">
        <v>1802</v>
      </c>
      <c r="J18">
        <v>1735</v>
      </c>
      <c r="K18" s="41">
        <v>2.6749999999999998</v>
      </c>
      <c r="L18">
        <v>1.61</v>
      </c>
      <c r="M18" s="42">
        <v>194.40048199070011</v>
      </c>
      <c r="N18" s="42">
        <v>158.38</v>
      </c>
      <c r="O18" s="41">
        <v>124.29</v>
      </c>
      <c r="R18">
        <v>1.329</v>
      </c>
      <c r="S18" s="4">
        <v>47.573</v>
      </c>
      <c r="T18" s="4"/>
      <c r="W18" s="3" t="str">
        <f t="shared" si="0"/>
        <v>2/1800</v>
      </c>
    </row>
    <row r="19" spans="1:23">
      <c r="A19">
        <v>2</v>
      </c>
      <c r="B19" s="2" t="s">
        <v>79</v>
      </c>
      <c r="D19" s="2">
        <v>2000</v>
      </c>
      <c r="G19">
        <v>2</v>
      </c>
      <c r="H19">
        <v>65</v>
      </c>
      <c r="I19">
        <v>2002</v>
      </c>
      <c r="J19">
        <v>1935</v>
      </c>
      <c r="K19" s="41">
        <v>2.968</v>
      </c>
      <c r="L19">
        <v>1.76</v>
      </c>
      <c r="M19" s="42">
        <v>216.64512038503125</v>
      </c>
      <c r="N19" s="42">
        <v>176.79</v>
      </c>
      <c r="O19" s="41">
        <v>139</v>
      </c>
      <c r="R19">
        <v>1.319</v>
      </c>
      <c r="S19" s="4">
        <v>53.561999999999991</v>
      </c>
      <c r="T19" s="4"/>
      <c r="W19" s="3" t="str">
        <f t="shared" si="0"/>
        <v>2/2000</v>
      </c>
    </row>
    <row r="20" spans="1:23">
      <c r="A20">
        <v>2</v>
      </c>
      <c r="B20" s="2" t="s">
        <v>80</v>
      </c>
      <c r="D20" s="2">
        <v>2200</v>
      </c>
      <c r="G20">
        <v>2</v>
      </c>
      <c r="H20">
        <v>65</v>
      </c>
      <c r="I20">
        <v>2202</v>
      </c>
      <c r="J20">
        <v>2135</v>
      </c>
      <c r="K20" s="41">
        <v>3.26</v>
      </c>
      <c r="L20">
        <v>1.92</v>
      </c>
      <c r="M20" s="42">
        <v>239.41377867625019</v>
      </c>
      <c r="N20" s="42">
        <v>195.68</v>
      </c>
      <c r="O20" s="41">
        <v>154.15</v>
      </c>
      <c r="R20">
        <v>1.3080000000000001</v>
      </c>
      <c r="S20" s="4">
        <v>58.646999999999991</v>
      </c>
      <c r="T20" s="4"/>
      <c r="W20" s="3" t="str">
        <f t="shared" si="0"/>
        <v>2/2200</v>
      </c>
    </row>
    <row r="21" spans="1:23">
      <c r="A21">
        <v>2</v>
      </c>
      <c r="B21" s="2" t="s">
        <v>81</v>
      </c>
      <c r="D21" s="2">
        <v>2500</v>
      </c>
      <c r="G21">
        <v>2</v>
      </c>
      <c r="H21">
        <v>65</v>
      </c>
      <c r="I21">
        <v>2502</v>
      </c>
      <c r="J21">
        <v>2435</v>
      </c>
      <c r="K21" s="41">
        <v>3.6989999999999998</v>
      </c>
      <c r="L21">
        <v>2.16</v>
      </c>
      <c r="M21" s="42">
        <v>274.67659461535482</v>
      </c>
      <c r="N21" s="42">
        <v>225.05</v>
      </c>
      <c r="O21" s="41">
        <v>177.79</v>
      </c>
      <c r="R21">
        <v>1.2929999999999999</v>
      </c>
      <c r="S21" s="4">
        <v>67.008999999999986</v>
      </c>
      <c r="T21" s="4"/>
      <c r="W21" s="3" t="str">
        <f t="shared" si="0"/>
        <v>2/2500</v>
      </c>
    </row>
    <row r="22" spans="1:23">
      <c r="A22">
        <v>3</v>
      </c>
      <c r="B22" s="2" t="s">
        <v>62</v>
      </c>
      <c r="D22" s="2">
        <v>200</v>
      </c>
      <c r="G22">
        <v>3</v>
      </c>
      <c r="H22">
        <v>101</v>
      </c>
      <c r="I22">
        <v>202</v>
      </c>
      <c r="J22">
        <v>127</v>
      </c>
      <c r="K22" s="41">
        <v>0.41199999999999998</v>
      </c>
      <c r="L22">
        <v>0.46</v>
      </c>
      <c r="M22" s="42">
        <v>31.299811204461186</v>
      </c>
      <c r="N22" s="42">
        <v>25.66</v>
      </c>
      <c r="O22" s="41">
        <v>20.29</v>
      </c>
      <c r="R22">
        <v>1.288</v>
      </c>
      <c r="S22" s="4">
        <v>20.904999999999998</v>
      </c>
      <c r="T22" s="4"/>
      <c r="W22" s="3" t="str">
        <f t="shared" si="0"/>
        <v>3/0200</v>
      </c>
    </row>
    <row r="23" spans="1:23">
      <c r="A23">
        <v>3</v>
      </c>
      <c r="B23" s="2" t="s">
        <v>63</v>
      </c>
      <c r="D23" s="2">
        <v>260</v>
      </c>
      <c r="G23">
        <v>3</v>
      </c>
      <c r="H23">
        <v>101</v>
      </c>
      <c r="I23">
        <v>262</v>
      </c>
      <c r="J23">
        <v>195</v>
      </c>
      <c r="K23" s="41">
        <v>0.56200000000000006</v>
      </c>
      <c r="L23">
        <v>0.55000000000000004</v>
      </c>
      <c r="M23" s="42">
        <v>42.044943516434337</v>
      </c>
      <c r="N23" s="42">
        <v>34.47</v>
      </c>
      <c r="O23" s="41">
        <v>27.26</v>
      </c>
      <c r="R23">
        <v>1.288</v>
      </c>
      <c r="S23" s="4">
        <v>21.808999999999997</v>
      </c>
      <c r="T23" s="4"/>
      <c r="W23" s="3" t="str">
        <f t="shared" si="0"/>
        <v>3/0260</v>
      </c>
    </row>
    <row r="24" spans="1:23">
      <c r="A24">
        <v>3</v>
      </c>
      <c r="B24" s="2" t="s">
        <v>52</v>
      </c>
      <c r="D24" s="2">
        <v>300</v>
      </c>
      <c r="G24">
        <v>3</v>
      </c>
      <c r="H24">
        <v>101</v>
      </c>
      <c r="I24">
        <v>302</v>
      </c>
      <c r="J24">
        <v>235</v>
      </c>
      <c r="K24" s="41">
        <v>0.64900000000000002</v>
      </c>
      <c r="L24">
        <v>0.59</v>
      </c>
      <c r="M24" s="42">
        <v>49.47637921557989</v>
      </c>
      <c r="N24" s="42">
        <v>40.82</v>
      </c>
      <c r="O24" s="41">
        <v>32.51</v>
      </c>
      <c r="R24">
        <v>1.248</v>
      </c>
      <c r="S24" s="4">
        <v>22.599999999999998</v>
      </c>
      <c r="T24" s="4"/>
      <c r="W24" s="3" t="str">
        <f t="shared" si="0"/>
        <v>3/0300</v>
      </c>
    </row>
    <row r="25" spans="1:23">
      <c r="A25">
        <v>3</v>
      </c>
      <c r="B25" s="2" t="s">
        <v>64</v>
      </c>
      <c r="D25" s="2">
        <v>350</v>
      </c>
      <c r="G25">
        <v>3</v>
      </c>
      <c r="H25">
        <v>101</v>
      </c>
      <c r="I25">
        <v>352</v>
      </c>
      <c r="J25">
        <v>285</v>
      </c>
      <c r="K25" s="41">
        <v>0.75800000000000001</v>
      </c>
      <c r="L25">
        <v>0.65</v>
      </c>
      <c r="M25" s="42">
        <v>56.870959233942649</v>
      </c>
      <c r="N25" s="42">
        <v>46.88</v>
      </c>
      <c r="O25" s="41">
        <v>37.299999999999997</v>
      </c>
      <c r="R25">
        <v>1.254</v>
      </c>
      <c r="S25" s="4">
        <v>23.616999999999997</v>
      </c>
      <c r="T25" s="4"/>
      <c r="W25" s="3" t="str">
        <f t="shared" si="0"/>
        <v>3/0350</v>
      </c>
    </row>
    <row r="26" spans="1:23">
      <c r="A26">
        <v>3</v>
      </c>
      <c r="B26" s="2" t="s">
        <v>65</v>
      </c>
      <c r="D26" s="2">
        <v>365</v>
      </c>
      <c r="G26">
        <v>3</v>
      </c>
      <c r="H26">
        <v>101</v>
      </c>
      <c r="I26">
        <v>367</v>
      </c>
      <c r="J26">
        <v>300</v>
      </c>
      <c r="K26" s="41">
        <v>0.79100000000000004</v>
      </c>
      <c r="L26">
        <v>0.67</v>
      </c>
      <c r="M26" s="42">
        <v>59.068605800153009</v>
      </c>
      <c r="N26" s="42">
        <v>48.68</v>
      </c>
      <c r="O26" s="41">
        <v>38.72</v>
      </c>
      <c r="R26">
        <v>1.2549999999999999</v>
      </c>
      <c r="S26" s="4">
        <v>23.843</v>
      </c>
      <c r="T26" s="4"/>
      <c r="W26" s="3" t="str">
        <f t="shared" si="0"/>
        <v>3/0365</v>
      </c>
    </row>
    <row r="27" spans="1:23">
      <c r="A27">
        <v>3</v>
      </c>
      <c r="B27" s="2" t="s">
        <v>66</v>
      </c>
      <c r="D27" s="2">
        <v>400</v>
      </c>
      <c r="G27">
        <v>3</v>
      </c>
      <c r="H27">
        <v>101</v>
      </c>
      <c r="I27">
        <v>402</v>
      </c>
      <c r="J27">
        <v>335</v>
      </c>
      <c r="K27" s="41">
        <v>0.86799999999999999</v>
      </c>
      <c r="L27">
        <v>0.71</v>
      </c>
      <c r="M27" s="42">
        <v>64.201014871288322</v>
      </c>
      <c r="N27" s="42">
        <v>52.88</v>
      </c>
      <c r="O27" s="41">
        <v>42.03</v>
      </c>
      <c r="R27">
        <v>1.2589999999999999</v>
      </c>
      <c r="S27" s="4">
        <v>24.407999999999998</v>
      </c>
      <c r="T27" s="4"/>
      <c r="W27" s="3" t="str">
        <f t="shared" si="0"/>
        <v>3/0400</v>
      </c>
    </row>
    <row r="28" spans="1:23">
      <c r="A28">
        <v>3</v>
      </c>
      <c r="B28" s="2" t="s">
        <v>67</v>
      </c>
      <c r="D28" s="2">
        <v>450</v>
      </c>
      <c r="G28">
        <v>3</v>
      </c>
      <c r="H28">
        <v>101</v>
      </c>
      <c r="I28">
        <v>452</v>
      </c>
      <c r="J28">
        <v>385</v>
      </c>
      <c r="K28" s="41">
        <v>0.97799999999999998</v>
      </c>
      <c r="L28">
        <v>0.77</v>
      </c>
      <c r="M28" s="42">
        <v>71.496479531939059</v>
      </c>
      <c r="N28" s="42">
        <v>58.83</v>
      </c>
      <c r="O28" s="41">
        <v>46.72</v>
      </c>
      <c r="R28">
        <v>1.2649999999999999</v>
      </c>
      <c r="S28" s="4">
        <v>25.085999999999999</v>
      </c>
      <c r="T28" s="4"/>
      <c r="W28" s="3" t="str">
        <f t="shared" si="0"/>
        <v>3/0450</v>
      </c>
    </row>
    <row r="29" spans="1:23">
      <c r="A29">
        <v>3</v>
      </c>
      <c r="B29" s="2" t="s">
        <v>68</v>
      </c>
      <c r="D29" s="2">
        <v>500</v>
      </c>
      <c r="G29">
        <v>3</v>
      </c>
      <c r="H29">
        <v>101</v>
      </c>
      <c r="I29">
        <v>502</v>
      </c>
      <c r="J29">
        <v>435</v>
      </c>
      <c r="K29" s="41">
        <v>1.087</v>
      </c>
      <c r="L29">
        <v>0.83</v>
      </c>
      <c r="M29" s="42">
        <v>78.757545184923046</v>
      </c>
      <c r="N29" s="42">
        <v>64.75</v>
      </c>
      <c r="O29" s="41">
        <v>51.37</v>
      </c>
      <c r="R29">
        <v>1.27</v>
      </c>
      <c r="S29" s="4">
        <v>25.876999999999995</v>
      </c>
      <c r="T29" s="4"/>
      <c r="W29" s="3" t="str">
        <f t="shared" si="0"/>
        <v>3/0500</v>
      </c>
    </row>
    <row r="30" spans="1:23">
      <c r="A30">
        <v>3</v>
      </c>
      <c r="B30" s="2" t="s">
        <v>69</v>
      </c>
      <c r="D30" s="2">
        <v>550</v>
      </c>
      <c r="G30">
        <v>3</v>
      </c>
      <c r="H30">
        <v>101</v>
      </c>
      <c r="I30">
        <v>552</v>
      </c>
      <c r="J30">
        <v>485</v>
      </c>
      <c r="K30" s="41">
        <v>1.1970000000000001</v>
      </c>
      <c r="L30">
        <v>0.89</v>
      </c>
      <c r="M30" s="42">
        <v>85.860852227429902</v>
      </c>
      <c r="N30" s="42">
        <v>70.540000000000006</v>
      </c>
      <c r="O30" s="41">
        <v>55.9</v>
      </c>
      <c r="R30">
        <v>1.2749999999999999</v>
      </c>
      <c r="S30" s="4">
        <v>26.780999999999995</v>
      </c>
      <c r="T30" s="4"/>
      <c r="W30" s="3" t="str">
        <f t="shared" si="0"/>
        <v>3/0550</v>
      </c>
    </row>
    <row r="31" spans="1:23">
      <c r="A31">
        <v>3</v>
      </c>
      <c r="B31" s="2" t="s">
        <v>70</v>
      </c>
      <c r="D31" s="2">
        <v>565</v>
      </c>
      <c r="G31">
        <v>3</v>
      </c>
      <c r="H31">
        <v>101</v>
      </c>
      <c r="I31">
        <v>567</v>
      </c>
      <c r="J31">
        <v>500</v>
      </c>
      <c r="K31" s="41">
        <v>1.23</v>
      </c>
      <c r="L31">
        <v>0.91</v>
      </c>
      <c r="M31" s="42">
        <v>88.167370135191192</v>
      </c>
      <c r="N31" s="42">
        <v>72.41</v>
      </c>
      <c r="O31" s="41">
        <v>57.37</v>
      </c>
      <c r="R31">
        <v>1.2769999999999999</v>
      </c>
      <c r="S31" s="4">
        <v>26.893999999999998</v>
      </c>
      <c r="T31" s="4"/>
      <c r="W31" s="3" t="str">
        <f t="shared" si="0"/>
        <v>3/0565</v>
      </c>
    </row>
    <row r="32" spans="1:23">
      <c r="A32">
        <v>3</v>
      </c>
      <c r="B32" s="2" t="s">
        <v>71</v>
      </c>
      <c r="D32" s="2">
        <v>600</v>
      </c>
      <c r="G32">
        <v>3</v>
      </c>
      <c r="H32">
        <v>101</v>
      </c>
      <c r="I32">
        <v>602</v>
      </c>
      <c r="J32">
        <v>535</v>
      </c>
      <c r="K32" s="41">
        <v>1.3069999999999999</v>
      </c>
      <c r="L32">
        <v>0.95</v>
      </c>
      <c r="M32" s="42">
        <v>93.220617692163259</v>
      </c>
      <c r="N32" s="42">
        <v>76.52</v>
      </c>
      <c r="O32" s="41">
        <v>60.58</v>
      </c>
      <c r="R32">
        <v>1.2809999999999999</v>
      </c>
      <c r="S32" s="4">
        <v>27.006999999999994</v>
      </c>
      <c r="T32" s="4"/>
      <c r="W32" s="3" t="str">
        <f t="shared" si="0"/>
        <v>3/0600</v>
      </c>
    </row>
    <row r="33" spans="1:23">
      <c r="A33">
        <v>3</v>
      </c>
      <c r="B33" s="2" t="s">
        <v>72</v>
      </c>
      <c r="D33" s="2">
        <v>650</v>
      </c>
      <c r="G33">
        <v>3</v>
      </c>
      <c r="H33">
        <v>101</v>
      </c>
      <c r="I33">
        <v>652</v>
      </c>
      <c r="J33">
        <v>585</v>
      </c>
      <c r="K33" s="41">
        <v>1.4159999999999999</v>
      </c>
      <c r="L33">
        <v>1.01</v>
      </c>
      <c r="M33" s="42">
        <v>100.43796597380643</v>
      </c>
      <c r="N33" s="42">
        <v>82.37</v>
      </c>
      <c r="O33" s="41">
        <v>65.150000000000006</v>
      </c>
      <c r="R33">
        <v>1.286</v>
      </c>
      <c r="S33" s="4">
        <v>27.006999999999994</v>
      </c>
      <c r="T33" s="4"/>
      <c r="W33" s="3" t="str">
        <f t="shared" si="0"/>
        <v>3/0650</v>
      </c>
    </row>
    <row r="34" spans="1:23">
      <c r="A34">
        <v>3</v>
      </c>
      <c r="B34" s="2" t="s">
        <v>73</v>
      </c>
      <c r="D34" s="2">
        <v>750</v>
      </c>
      <c r="G34">
        <v>3</v>
      </c>
      <c r="H34">
        <v>101</v>
      </c>
      <c r="I34">
        <v>752</v>
      </c>
      <c r="J34">
        <v>685</v>
      </c>
      <c r="K34" s="41">
        <v>1.6359999999999999</v>
      </c>
      <c r="L34">
        <v>1.1299999999999999</v>
      </c>
      <c r="M34" s="42">
        <v>114.88980972939598</v>
      </c>
      <c r="N34" s="42">
        <v>94.21</v>
      </c>
      <c r="O34" s="41">
        <v>74.37</v>
      </c>
      <c r="R34">
        <v>1.2969999999999999</v>
      </c>
      <c r="S34" s="4">
        <v>29.492999999999999</v>
      </c>
      <c r="T34" s="4"/>
      <c r="W34" s="3" t="str">
        <f t="shared" si="0"/>
        <v>3/0750</v>
      </c>
    </row>
    <row r="35" spans="1:23">
      <c r="A35">
        <v>3</v>
      </c>
      <c r="B35" s="2" t="s">
        <v>74</v>
      </c>
      <c r="D35" s="2">
        <v>900</v>
      </c>
      <c r="G35">
        <v>3</v>
      </c>
      <c r="H35">
        <v>101</v>
      </c>
      <c r="I35">
        <v>902</v>
      </c>
      <c r="J35">
        <v>835</v>
      </c>
      <c r="K35" s="41">
        <v>1.9650000000000001</v>
      </c>
      <c r="L35">
        <v>1.31</v>
      </c>
      <c r="M35" s="42">
        <v>136.60935843441126</v>
      </c>
      <c r="N35" s="42">
        <v>111.56</v>
      </c>
      <c r="O35" s="41">
        <v>87.8</v>
      </c>
      <c r="R35">
        <v>1.3140000000000001</v>
      </c>
      <c r="S35" s="4">
        <v>31.753</v>
      </c>
      <c r="T35" s="4"/>
      <c r="W35" s="3" t="str">
        <f t="shared" si="0"/>
        <v>3/0900</v>
      </c>
    </row>
    <row r="36" spans="1:23">
      <c r="A36">
        <v>3</v>
      </c>
      <c r="B36" s="2" t="s">
        <v>75</v>
      </c>
      <c r="D36" s="2">
        <v>1000</v>
      </c>
      <c r="G36">
        <v>3</v>
      </c>
      <c r="H36">
        <v>101</v>
      </c>
      <c r="I36">
        <v>1002</v>
      </c>
      <c r="J36">
        <v>935</v>
      </c>
      <c r="K36" s="41">
        <v>2.1840000000000002</v>
      </c>
      <c r="L36">
        <v>1.43</v>
      </c>
      <c r="M36" s="42">
        <v>150.73340511549259</v>
      </c>
      <c r="N36" s="42">
        <v>123.05</v>
      </c>
      <c r="O36" s="41">
        <v>96.79</v>
      </c>
      <c r="R36">
        <v>1.3169999999999999</v>
      </c>
      <c r="S36" s="4">
        <v>33.448</v>
      </c>
      <c r="T36" s="4"/>
      <c r="W36" s="3" t="str">
        <f t="shared" si="0"/>
        <v>3/1000</v>
      </c>
    </row>
    <row r="37" spans="1:23">
      <c r="A37">
        <v>3</v>
      </c>
      <c r="B37" s="2" t="s">
        <v>76</v>
      </c>
      <c r="D37" s="2">
        <v>1200</v>
      </c>
      <c r="G37">
        <v>3</v>
      </c>
      <c r="H37">
        <v>101</v>
      </c>
      <c r="I37">
        <v>1202</v>
      </c>
      <c r="J37">
        <v>1135</v>
      </c>
      <c r="K37" s="41">
        <v>2.6230000000000002</v>
      </c>
      <c r="L37">
        <v>1.67</v>
      </c>
      <c r="M37" s="42">
        <v>179.04173073333024</v>
      </c>
      <c r="N37" s="42">
        <v>146.04</v>
      </c>
      <c r="O37" s="41">
        <v>114.76</v>
      </c>
      <c r="R37">
        <v>1.3220000000000001</v>
      </c>
      <c r="S37" s="4">
        <v>42.600999999999999</v>
      </c>
      <c r="T37" s="4"/>
      <c r="W37" s="3" t="str">
        <f t="shared" si="0"/>
        <v>3/1200</v>
      </c>
    </row>
    <row r="38" spans="1:23">
      <c r="A38">
        <v>3</v>
      </c>
      <c r="B38" s="2" t="s">
        <v>77</v>
      </c>
      <c r="D38" s="2">
        <v>1500</v>
      </c>
      <c r="G38">
        <v>3</v>
      </c>
      <c r="H38">
        <v>101</v>
      </c>
      <c r="I38">
        <v>1502</v>
      </c>
      <c r="J38">
        <v>1435</v>
      </c>
      <c r="K38" s="41">
        <v>3.28</v>
      </c>
      <c r="L38">
        <v>2.02</v>
      </c>
      <c r="M38" s="42">
        <v>221.73559188194974</v>
      </c>
      <c r="N38" s="42">
        <v>180.63</v>
      </c>
      <c r="O38" s="41">
        <v>141.74</v>
      </c>
      <c r="R38">
        <v>1.33</v>
      </c>
      <c r="S38" s="4">
        <v>56.951999999999991</v>
      </c>
      <c r="T38" s="4"/>
      <c r="W38" s="3" t="str">
        <f t="shared" si="0"/>
        <v>3/1500</v>
      </c>
    </row>
    <row r="39" spans="1:23">
      <c r="A39">
        <v>3</v>
      </c>
      <c r="B39" s="2" t="s">
        <v>78</v>
      </c>
      <c r="D39" s="2">
        <v>1800</v>
      </c>
      <c r="G39">
        <v>3</v>
      </c>
      <c r="H39">
        <v>101</v>
      </c>
      <c r="I39">
        <v>1802</v>
      </c>
      <c r="J39">
        <v>1735</v>
      </c>
      <c r="K39" s="41">
        <v>3.9380000000000002</v>
      </c>
      <c r="L39">
        <v>2.38</v>
      </c>
      <c r="M39" s="42">
        <v>263.8335041346607</v>
      </c>
      <c r="N39" s="42">
        <v>215.09</v>
      </c>
      <c r="O39" s="41">
        <v>168.92</v>
      </c>
      <c r="R39">
        <v>1.325</v>
      </c>
      <c r="S39" s="4">
        <v>69.833999999999989</v>
      </c>
      <c r="T39" s="4"/>
      <c r="W39" s="3" t="str">
        <f t="shared" si="0"/>
        <v>3/1800</v>
      </c>
    </row>
    <row r="40" spans="1:23">
      <c r="A40">
        <v>3</v>
      </c>
      <c r="B40" s="2" t="s">
        <v>79</v>
      </c>
      <c r="D40" s="2">
        <v>2000</v>
      </c>
      <c r="G40">
        <v>3</v>
      </c>
      <c r="H40">
        <v>101</v>
      </c>
      <c r="I40">
        <v>2002</v>
      </c>
      <c r="J40">
        <v>1935</v>
      </c>
      <c r="K40" s="41">
        <v>4.3769999999999998</v>
      </c>
      <c r="L40">
        <v>2.62</v>
      </c>
      <c r="M40" s="42">
        <v>291.67028422581154</v>
      </c>
      <c r="N40" s="42">
        <v>238.05</v>
      </c>
      <c r="O40" s="41">
        <v>187.21</v>
      </c>
      <c r="R40">
        <v>1.3180000000000001</v>
      </c>
      <c r="S40" s="4">
        <v>73.902000000000001</v>
      </c>
      <c r="T40" s="4"/>
      <c r="W40" s="3" t="str">
        <f t="shared" si="0"/>
        <v>3/2000</v>
      </c>
    </row>
    <row r="41" spans="1:23">
      <c r="A41">
        <v>3</v>
      </c>
      <c r="B41" s="2" t="s">
        <v>80</v>
      </c>
      <c r="D41" s="2">
        <v>2200</v>
      </c>
      <c r="G41">
        <v>3</v>
      </c>
      <c r="H41">
        <v>101</v>
      </c>
      <c r="I41">
        <v>2202</v>
      </c>
      <c r="J41">
        <v>2135</v>
      </c>
      <c r="K41" s="41">
        <v>4.8159999999999998</v>
      </c>
      <c r="L41">
        <v>2.86</v>
      </c>
      <c r="M41" s="42">
        <v>319.62953064037981</v>
      </c>
      <c r="N41" s="42">
        <v>261.17</v>
      </c>
      <c r="O41" s="41">
        <v>205.67</v>
      </c>
      <c r="R41">
        <v>1.31</v>
      </c>
      <c r="S41" s="4">
        <v>83.73299999999999</v>
      </c>
      <c r="T41" s="4"/>
      <c r="W41" s="3" t="str">
        <f t="shared" si="0"/>
        <v>3/2200</v>
      </c>
    </row>
    <row r="42" spans="1:23">
      <c r="A42">
        <v>3</v>
      </c>
      <c r="B42" s="2" t="s">
        <v>81</v>
      </c>
      <c r="D42" s="2">
        <v>2500</v>
      </c>
      <c r="G42">
        <v>3</v>
      </c>
      <c r="H42">
        <v>101</v>
      </c>
      <c r="I42">
        <v>2502</v>
      </c>
      <c r="J42">
        <v>2435</v>
      </c>
      <c r="K42" s="41">
        <v>5.4729999999999999</v>
      </c>
      <c r="L42">
        <v>3.22</v>
      </c>
      <c r="M42" s="42">
        <v>361.86159992006287</v>
      </c>
      <c r="N42" s="42">
        <v>296.19</v>
      </c>
      <c r="O42" s="41">
        <v>233.72</v>
      </c>
      <c r="R42">
        <v>1.2989999999999999</v>
      </c>
      <c r="S42" s="4">
        <v>90.852000000000004</v>
      </c>
      <c r="T42" s="4"/>
      <c r="W42" s="3" t="str">
        <f t="shared" si="0"/>
        <v>3/2500</v>
      </c>
    </row>
    <row r="43" spans="1:23">
      <c r="A43">
        <v>4</v>
      </c>
      <c r="B43" s="2" t="s">
        <v>62</v>
      </c>
      <c r="D43" s="2">
        <v>200</v>
      </c>
      <c r="G43">
        <v>4</v>
      </c>
      <c r="H43">
        <v>139</v>
      </c>
      <c r="I43">
        <v>202</v>
      </c>
      <c r="J43">
        <v>127</v>
      </c>
      <c r="K43" s="41">
        <v>0.57199999999999995</v>
      </c>
      <c r="L43">
        <v>0.6</v>
      </c>
      <c r="M43" s="42">
        <v>40.594552391829453</v>
      </c>
      <c r="N43" s="42">
        <v>33.090000000000003</v>
      </c>
      <c r="O43" s="41">
        <v>25.98</v>
      </c>
      <c r="R43">
        <v>1.3260000000000001</v>
      </c>
      <c r="S43" s="4">
        <v>23.503999999999998</v>
      </c>
      <c r="T43" s="4"/>
      <c r="W43" s="3" t="str">
        <f t="shared" si="0"/>
        <v>4/0200</v>
      </c>
    </row>
    <row r="44" spans="1:23">
      <c r="A44">
        <v>4</v>
      </c>
      <c r="B44" s="2" t="s">
        <v>63</v>
      </c>
      <c r="D44" s="2">
        <v>260</v>
      </c>
      <c r="G44">
        <v>4</v>
      </c>
      <c r="H44">
        <v>139</v>
      </c>
      <c r="I44">
        <v>262</v>
      </c>
      <c r="J44">
        <v>195</v>
      </c>
      <c r="K44" s="41">
        <v>0.746</v>
      </c>
      <c r="L44">
        <v>0.69</v>
      </c>
      <c r="M44" s="42">
        <v>54.389213606703066</v>
      </c>
      <c r="N44" s="42">
        <v>44.33</v>
      </c>
      <c r="O44" s="41">
        <v>34.81</v>
      </c>
      <c r="R44">
        <v>1.3260000000000001</v>
      </c>
      <c r="S44" s="4">
        <v>25.085999999999999</v>
      </c>
      <c r="T44" s="4"/>
      <c r="W44" s="3" t="str">
        <f t="shared" si="0"/>
        <v>4/0260</v>
      </c>
    </row>
    <row r="45" spans="1:23">
      <c r="A45">
        <v>4</v>
      </c>
      <c r="B45" s="2" t="s">
        <v>52</v>
      </c>
      <c r="D45" s="2">
        <v>300</v>
      </c>
      <c r="G45">
        <v>4</v>
      </c>
      <c r="H45">
        <v>139</v>
      </c>
      <c r="I45">
        <v>302</v>
      </c>
      <c r="J45">
        <v>235</v>
      </c>
      <c r="K45" s="41">
        <v>0.88800000000000001</v>
      </c>
      <c r="L45">
        <v>0.77</v>
      </c>
      <c r="M45" s="42">
        <v>64.257279615600567</v>
      </c>
      <c r="N45" s="42">
        <v>52.93</v>
      </c>
      <c r="O45" s="41">
        <v>42.08</v>
      </c>
      <c r="R45">
        <v>1.258</v>
      </c>
      <c r="S45" s="4">
        <v>25.424999999999997</v>
      </c>
      <c r="T45" s="4"/>
      <c r="W45" s="3" t="str">
        <f t="shared" si="0"/>
        <v>4/0300</v>
      </c>
    </row>
    <row r="46" spans="1:23">
      <c r="A46">
        <v>4</v>
      </c>
      <c r="B46" s="2" t="s">
        <v>64</v>
      </c>
      <c r="D46" s="2">
        <v>350</v>
      </c>
      <c r="G46">
        <v>4</v>
      </c>
      <c r="H46">
        <v>139</v>
      </c>
      <c r="I46">
        <v>352</v>
      </c>
      <c r="J46">
        <v>285</v>
      </c>
      <c r="K46" s="41">
        <v>1.034</v>
      </c>
      <c r="L46">
        <v>0.85</v>
      </c>
      <c r="M46" s="42">
        <v>74.068308881663185</v>
      </c>
      <c r="N46" s="42">
        <v>60.94</v>
      </c>
      <c r="O46" s="41">
        <v>48.39</v>
      </c>
      <c r="R46">
        <v>1.2649999999999999</v>
      </c>
      <c r="S46" s="4">
        <v>26.215999999999998</v>
      </c>
      <c r="T46" s="4"/>
      <c r="W46" s="3" t="str">
        <f t="shared" si="0"/>
        <v>4/0350</v>
      </c>
    </row>
    <row r="47" spans="1:23">
      <c r="A47">
        <v>4</v>
      </c>
      <c r="B47" s="2" t="s">
        <v>65</v>
      </c>
      <c r="D47" s="2">
        <v>365</v>
      </c>
      <c r="G47">
        <v>4</v>
      </c>
      <c r="H47">
        <v>139</v>
      </c>
      <c r="I47">
        <v>367</v>
      </c>
      <c r="J47">
        <v>300</v>
      </c>
      <c r="K47" s="41">
        <v>1.0780000000000001</v>
      </c>
      <c r="L47">
        <v>0.88</v>
      </c>
      <c r="M47" s="42">
        <v>77.000843662706103</v>
      </c>
      <c r="N47" s="42">
        <v>63.34</v>
      </c>
      <c r="O47" s="41">
        <v>50.27</v>
      </c>
      <c r="R47">
        <v>1.2669999999999999</v>
      </c>
      <c r="S47" s="4">
        <v>26.780999999999995</v>
      </c>
      <c r="T47" s="4"/>
      <c r="W47" s="3" t="str">
        <f t="shared" si="0"/>
        <v>4/0365</v>
      </c>
    </row>
    <row r="48" spans="1:23">
      <c r="A48">
        <v>4</v>
      </c>
      <c r="B48" s="2" t="s">
        <v>66</v>
      </c>
      <c r="D48" s="2">
        <v>400</v>
      </c>
      <c r="G48">
        <v>4</v>
      </c>
      <c r="H48">
        <v>139</v>
      </c>
      <c r="I48">
        <v>402</v>
      </c>
      <c r="J48">
        <v>335</v>
      </c>
      <c r="K48" s="41">
        <v>1.18</v>
      </c>
      <c r="L48">
        <v>0.93</v>
      </c>
      <c r="M48" s="42">
        <v>83.803115922443851</v>
      </c>
      <c r="N48" s="42">
        <v>68.88</v>
      </c>
      <c r="O48" s="41">
        <v>54.62</v>
      </c>
      <c r="R48">
        <v>1.272</v>
      </c>
      <c r="S48" s="4">
        <v>26.893999999999998</v>
      </c>
      <c r="T48" s="4"/>
      <c r="W48" s="3" t="str">
        <f t="shared" si="0"/>
        <v>4/0400</v>
      </c>
    </row>
    <row r="49" spans="1:23">
      <c r="A49">
        <v>4</v>
      </c>
      <c r="B49" s="2" t="s">
        <v>67</v>
      </c>
      <c r="D49" s="2">
        <v>450</v>
      </c>
      <c r="G49">
        <v>4</v>
      </c>
      <c r="H49">
        <v>139</v>
      </c>
      <c r="I49">
        <v>452</v>
      </c>
      <c r="J49">
        <v>385</v>
      </c>
      <c r="K49" s="41">
        <v>1.3260000000000001</v>
      </c>
      <c r="L49">
        <v>1.01</v>
      </c>
      <c r="M49" s="42">
        <v>93.491217801397212</v>
      </c>
      <c r="N49" s="42">
        <v>76.760000000000005</v>
      </c>
      <c r="O49" s="41">
        <v>60.79</v>
      </c>
      <c r="R49">
        <v>1.2789999999999999</v>
      </c>
      <c r="S49" s="4">
        <v>27.910999999999998</v>
      </c>
      <c r="T49" s="4"/>
      <c r="W49" s="3" t="str">
        <f t="shared" si="0"/>
        <v>4/0450</v>
      </c>
    </row>
    <row r="50" spans="1:23">
      <c r="A50">
        <v>4</v>
      </c>
      <c r="B50" s="2" t="s">
        <v>68</v>
      </c>
      <c r="D50" s="2">
        <v>500</v>
      </c>
      <c r="G50">
        <v>4</v>
      </c>
      <c r="H50">
        <v>139</v>
      </c>
      <c r="I50">
        <v>502</v>
      </c>
      <c r="J50">
        <v>435</v>
      </c>
      <c r="K50" s="41">
        <v>1.4730000000000001</v>
      </c>
      <c r="L50">
        <v>1.0900000000000001</v>
      </c>
      <c r="M50" s="42">
        <v>103.13236902016581</v>
      </c>
      <c r="N50" s="42">
        <v>84.58</v>
      </c>
      <c r="O50" s="41">
        <v>66.900000000000006</v>
      </c>
      <c r="R50">
        <v>1.286</v>
      </c>
      <c r="S50" s="4">
        <v>28.701999999999995</v>
      </c>
      <c r="T50" s="4"/>
      <c r="W50" s="3" t="str">
        <f t="shared" si="0"/>
        <v>4/0500</v>
      </c>
    </row>
    <row r="51" spans="1:23">
      <c r="A51">
        <v>4</v>
      </c>
      <c r="B51" s="2" t="s">
        <v>69</v>
      </c>
      <c r="D51" s="2">
        <v>550</v>
      </c>
      <c r="G51">
        <v>4</v>
      </c>
      <c r="H51">
        <v>139</v>
      </c>
      <c r="I51">
        <v>552</v>
      </c>
      <c r="J51">
        <v>485</v>
      </c>
      <c r="K51" s="41">
        <v>1.619</v>
      </c>
      <c r="L51">
        <v>1.17</v>
      </c>
      <c r="M51" s="42">
        <v>112.7419041085638</v>
      </c>
      <c r="N51" s="42">
        <v>92.36</v>
      </c>
      <c r="O51" s="41">
        <v>72.959999999999994</v>
      </c>
      <c r="R51">
        <v>1.2929999999999999</v>
      </c>
      <c r="S51" s="4">
        <v>30.058</v>
      </c>
      <c r="T51" s="4"/>
      <c r="W51" s="3" t="str">
        <f t="shared" si="0"/>
        <v>4/0550</v>
      </c>
    </row>
    <row r="52" spans="1:23">
      <c r="A52">
        <v>4</v>
      </c>
      <c r="B52" s="2" t="s">
        <v>70</v>
      </c>
      <c r="D52" s="2">
        <v>565</v>
      </c>
      <c r="G52">
        <v>4</v>
      </c>
      <c r="H52">
        <v>139</v>
      </c>
      <c r="I52">
        <v>567</v>
      </c>
      <c r="J52">
        <v>500</v>
      </c>
      <c r="K52" s="41">
        <v>1.663</v>
      </c>
      <c r="L52">
        <v>1.19</v>
      </c>
      <c r="M52" s="42">
        <v>115.62087477269905</v>
      </c>
      <c r="N52" s="42">
        <v>94.69</v>
      </c>
      <c r="O52" s="41">
        <v>74.77</v>
      </c>
      <c r="R52">
        <v>1.296</v>
      </c>
      <c r="S52" s="4">
        <v>30.622999999999998</v>
      </c>
      <c r="T52" s="4"/>
      <c r="W52" s="3" t="str">
        <f t="shared" si="0"/>
        <v>4/0565</v>
      </c>
    </row>
    <row r="53" spans="1:23">
      <c r="A53">
        <v>4</v>
      </c>
      <c r="B53" s="2" t="s">
        <v>71</v>
      </c>
      <c r="D53" s="2">
        <v>600</v>
      </c>
      <c r="G53">
        <v>4</v>
      </c>
      <c r="H53">
        <v>139</v>
      </c>
      <c r="I53">
        <v>602</v>
      </c>
      <c r="J53">
        <v>535</v>
      </c>
      <c r="K53" s="41">
        <v>1.7649999999999999</v>
      </c>
      <c r="L53">
        <v>1.25</v>
      </c>
      <c r="M53" s="42">
        <v>122.33419601437176</v>
      </c>
      <c r="N53" s="42">
        <v>100.11</v>
      </c>
      <c r="O53" s="41">
        <v>78.98</v>
      </c>
      <c r="R53">
        <v>1.3</v>
      </c>
      <c r="S53" s="4">
        <v>29.266999999999996</v>
      </c>
      <c r="T53" s="4"/>
      <c r="W53" s="3" t="str">
        <f t="shared" si="0"/>
        <v>4/0600</v>
      </c>
    </row>
    <row r="54" spans="1:23">
      <c r="A54">
        <v>4</v>
      </c>
      <c r="B54" s="2" t="s">
        <v>72</v>
      </c>
      <c r="D54" s="2">
        <v>650</v>
      </c>
      <c r="G54">
        <v>4</v>
      </c>
      <c r="H54">
        <v>139</v>
      </c>
      <c r="I54">
        <v>652</v>
      </c>
      <c r="J54">
        <v>585</v>
      </c>
      <c r="K54" s="41">
        <v>1.911</v>
      </c>
      <c r="L54">
        <v>1.33</v>
      </c>
      <c r="M54" s="42">
        <v>131.89378410236336</v>
      </c>
      <c r="N54" s="42">
        <v>107.82</v>
      </c>
      <c r="O54" s="41">
        <v>84.95</v>
      </c>
      <c r="R54">
        <v>1.3069999999999999</v>
      </c>
      <c r="S54" s="4">
        <v>31.639999999999997</v>
      </c>
      <c r="T54" s="4"/>
      <c r="W54" s="3" t="str">
        <f t="shared" si="0"/>
        <v>4/0650</v>
      </c>
    </row>
    <row r="55" spans="1:23">
      <c r="A55">
        <v>4</v>
      </c>
      <c r="B55" s="2" t="s">
        <v>73</v>
      </c>
      <c r="D55" s="2">
        <v>750</v>
      </c>
      <c r="G55">
        <v>4</v>
      </c>
      <c r="H55">
        <v>139</v>
      </c>
      <c r="I55">
        <v>752</v>
      </c>
      <c r="J55">
        <v>685</v>
      </c>
      <c r="K55" s="41">
        <v>2.2040000000000002</v>
      </c>
      <c r="L55">
        <v>1.49</v>
      </c>
      <c r="M55" s="42">
        <v>150.99177891776833</v>
      </c>
      <c r="N55" s="42">
        <v>123.16</v>
      </c>
      <c r="O55" s="41">
        <v>96.79</v>
      </c>
      <c r="R55">
        <v>1.3220000000000001</v>
      </c>
      <c r="S55" s="4">
        <v>33.560999999999993</v>
      </c>
      <c r="T55" s="4"/>
      <c r="W55" s="3" t="str">
        <f t="shared" si="0"/>
        <v>4/0750</v>
      </c>
    </row>
    <row r="56" spans="1:23">
      <c r="A56">
        <v>4</v>
      </c>
      <c r="B56" s="2" t="s">
        <v>74</v>
      </c>
      <c r="D56" s="2">
        <v>900</v>
      </c>
      <c r="G56">
        <v>4</v>
      </c>
      <c r="H56">
        <v>139</v>
      </c>
      <c r="I56">
        <v>902</v>
      </c>
      <c r="J56">
        <v>835</v>
      </c>
      <c r="K56" s="41">
        <v>2.6419999999999999</v>
      </c>
      <c r="L56">
        <v>1.73</v>
      </c>
      <c r="M56" s="42">
        <v>179.62843439101599</v>
      </c>
      <c r="N56" s="42">
        <v>146.04</v>
      </c>
      <c r="O56" s="41">
        <v>114.33</v>
      </c>
      <c r="R56">
        <v>1.343</v>
      </c>
      <c r="S56" s="4">
        <v>38.419999999999995</v>
      </c>
      <c r="T56" s="4"/>
      <c r="W56" s="3" t="str">
        <f t="shared" si="0"/>
        <v>4/0900</v>
      </c>
    </row>
    <row r="57" spans="1:23">
      <c r="A57">
        <v>4</v>
      </c>
      <c r="B57" s="2" t="s">
        <v>75</v>
      </c>
      <c r="D57" s="2">
        <v>1000</v>
      </c>
      <c r="G57">
        <v>4</v>
      </c>
      <c r="H57">
        <v>139</v>
      </c>
      <c r="I57">
        <v>1002</v>
      </c>
      <c r="J57">
        <v>935</v>
      </c>
      <c r="K57" s="41">
        <v>2.9350000000000001</v>
      </c>
      <c r="L57">
        <v>1.89</v>
      </c>
      <c r="M57" s="42">
        <v>197.63820795873187</v>
      </c>
      <c r="N57" s="42">
        <v>160.75</v>
      </c>
      <c r="O57" s="41">
        <v>125.9</v>
      </c>
      <c r="R57">
        <v>1.34</v>
      </c>
      <c r="S57" s="4">
        <v>41.583999999999996</v>
      </c>
      <c r="T57" s="4"/>
      <c r="W57" s="3" t="str">
        <f t="shared" si="0"/>
        <v>4/1000</v>
      </c>
    </row>
    <row r="58" spans="1:23">
      <c r="A58">
        <v>4</v>
      </c>
      <c r="B58" s="2" t="s">
        <v>76</v>
      </c>
      <c r="D58" s="2">
        <v>1200</v>
      </c>
      <c r="G58">
        <v>4</v>
      </c>
      <c r="H58">
        <v>139</v>
      </c>
      <c r="I58">
        <v>1202</v>
      </c>
      <c r="J58">
        <v>1135</v>
      </c>
      <c r="K58" s="41">
        <v>3.5190000000000001</v>
      </c>
      <c r="L58">
        <v>2.2000000000000002</v>
      </c>
      <c r="M58" s="42">
        <v>233.17288806754092</v>
      </c>
      <c r="N58" s="42">
        <v>189.8</v>
      </c>
      <c r="O58" s="41">
        <v>148.79</v>
      </c>
      <c r="R58">
        <v>1.335</v>
      </c>
      <c r="S58" s="4">
        <v>53.109999999999992</v>
      </c>
      <c r="T58" s="4"/>
      <c r="W58" s="3" t="str">
        <f t="shared" si="0"/>
        <v>4/1200</v>
      </c>
    </row>
    <row r="59" spans="1:23">
      <c r="A59">
        <v>4</v>
      </c>
      <c r="B59" s="2" t="s">
        <v>77</v>
      </c>
      <c r="D59" s="2">
        <v>1500</v>
      </c>
      <c r="G59">
        <v>4</v>
      </c>
      <c r="H59">
        <v>139</v>
      </c>
      <c r="I59">
        <v>1502</v>
      </c>
      <c r="J59">
        <v>1435</v>
      </c>
      <c r="K59" s="41">
        <v>4.3970000000000002</v>
      </c>
      <c r="L59">
        <v>2.68</v>
      </c>
      <c r="M59" s="42">
        <v>285.47257528348814</v>
      </c>
      <c r="N59" s="42">
        <v>232.64</v>
      </c>
      <c r="O59" s="41">
        <v>182.63</v>
      </c>
      <c r="R59">
        <v>1.3280000000000001</v>
      </c>
      <c r="S59" s="4">
        <v>70.511999999999986</v>
      </c>
      <c r="T59" s="4"/>
      <c r="W59" s="3" t="str">
        <f t="shared" si="0"/>
        <v>4/1500</v>
      </c>
    </row>
    <row r="60" spans="1:23">
      <c r="A60">
        <v>4</v>
      </c>
      <c r="B60" s="2" t="s">
        <v>78</v>
      </c>
      <c r="D60" s="2">
        <v>1800</v>
      </c>
      <c r="G60">
        <v>4</v>
      </c>
      <c r="H60">
        <v>139</v>
      </c>
      <c r="I60">
        <v>1802</v>
      </c>
      <c r="J60">
        <v>1735</v>
      </c>
      <c r="K60" s="41">
        <v>5.274</v>
      </c>
      <c r="L60">
        <v>3.16</v>
      </c>
      <c r="M60" s="42">
        <v>336.9124443728266</v>
      </c>
      <c r="N60" s="42">
        <v>274.85000000000002</v>
      </c>
      <c r="O60" s="41">
        <v>216.03</v>
      </c>
      <c r="R60">
        <v>1.321</v>
      </c>
      <c r="S60" s="4">
        <v>83.280999999999992</v>
      </c>
      <c r="T60" s="4"/>
      <c r="W60" s="3" t="str">
        <f t="shared" si="0"/>
        <v>4/1800</v>
      </c>
    </row>
    <row r="61" spans="1:23">
      <c r="A61">
        <v>4</v>
      </c>
      <c r="B61" s="2" t="s">
        <v>79</v>
      </c>
      <c r="D61" s="2">
        <v>2000</v>
      </c>
      <c r="G61">
        <v>4</v>
      </c>
      <c r="H61">
        <v>139</v>
      </c>
      <c r="I61">
        <v>2002</v>
      </c>
      <c r="J61">
        <v>1935</v>
      </c>
      <c r="K61" s="41">
        <v>5.859</v>
      </c>
      <c r="L61">
        <v>3.48</v>
      </c>
      <c r="M61" s="42">
        <v>370.80137696095642</v>
      </c>
      <c r="N61" s="42">
        <v>302.69</v>
      </c>
      <c r="O61" s="41">
        <v>238.1</v>
      </c>
      <c r="R61">
        <v>1.3169999999999999</v>
      </c>
      <c r="S61" s="4">
        <v>92.66</v>
      </c>
      <c r="T61" s="4"/>
      <c r="W61" s="3" t="str">
        <f t="shared" si="0"/>
        <v>4/2000</v>
      </c>
    </row>
    <row r="62" spans="1:23">
      <c r="A62">
        <v>4</v>
      </c>
      <c r="B62" s="2" t="s">
        <v>80</v>
      </c>
      <c r="D62" s="2">
        <v>2200</v>
      </c>
      <c r="G62">
        <v>4</v>
      </c>
      <c r="H62">
        <v>139</v>
      </c>
      <c r="I62">
        <v>2202</v>
      </c>
      <c r="J62">
        <v>2135</v>
      </c>
      <c r="K62" s="41">
        <v>6.4429999999999996</v>
      </c>
      <c r="L62">
        <v>3.79</v>
      </c>
      <c r="M62" s="42">
        <v>404.3919644842527</v>
      </c>
      <c r="N62" s="42">
        <v>330.33</v>
      </c>
      <c r="O62" s="41">
        <v>260.04000000000002</v>
      </c>
      <c r="R62">
        <v>1.3120000000000001</v>
      </c>
      <c r="S62" s="4">
        <v>103.84699999999999</v>
      </c>
      <c r="T62" s="4"/>
      <c r="W62" s="3" t="str">
        <f t="shared" si="0"/>
        <v>4/2200</v>
      </c>
    </row>
    <row r="63" spans="1:23">
      <c r="A63">
        <v>4</v>
      </c>
      <c r="B63" s="2" t="s">
        <v>81</v>
      </c>
      <c r="D63" s="2">
        <v>2500</v>
      </c>
      <c r="G63">
        <v>4</v>
      </c>
      <c r="H63">
        <v>139</v>
      </c>
      <c r="I63">
        <v>2502</v>
      </c>
      <c r="J63">
        <v>2435</v>
      </c>
      <c r="K63" s="41">
        <v>7.3209999999999997</v>
      </c>
      <c r="L63">
        <v>4.2699999999999996</v>
      </c>
      <c r="M63" s="42">
        <v>454.30055025578162</v>
      </c>
      <c r="N63" s="42">
        <v>371.46</v>
      </c>
      <c r="O63" s="41">
        <v>292.76</v>
      </c>
      <c r="R63">
        <v>1.306</v>
      </c>
      <c r="S63" s="4">
        <v>116.38999999999999</v>
      </c>
      <c r="T63" s="4"/>
      <c r="W63" s="3" t="str">
        <f t="shared" si="0"/>
        <v>4/2500</v>
      </c>
    </row>
    <row r="64" spans="1:23">
      <c r="A64">
        <v>5</v>
      </c>
      <c r="B64" s="2" t="s">
        <v>62</v>
      </c>
      <c r="D64" s="2">
        <v>200</v>
      </c>
      <c r="G64">
        <v>5</v>
      </c>
      <c r="H64">
        <v>177</v>
      </c>
      <c r="I64">
        <v>202</v>
      </c>
      <c r="J64">
        <v>127</v>
      </c>
      <c r="K64" s="41">
        <v>0.81200000000000006</v>
      </c>
      <c r="L64">
        <v>0.73</v>
      </c>
      <c r="M64" s="42">
        <v>49.899311468908884</v>
      </c>
      <c r="N64" s="42">
        <v>40.520000000000003</v>
      </c>
      <c r="O64" s="41">
        <v>31.68</v>
      </c>
      <c r="R64">
        <v>1.35</v>
      </c>
      <c r="S64" s="4">
        <v>28.701999999999995</v>
      </c>
      <c r="T64" s="4"/>
      <c r="W64" s="3" t="str">
        <f t="shared" si="0"/>
        <v>5/0200</v>
      </c>
    </row>
    <row r="65" spans="1:23">
      <c r="A65">
        <v>5</v>
      </c>
      <c r="B65" s="2" t="s">
        <v>63</v>
      </c>
      <c r="D65" s="2">
        <v>260</v>
      </c>
      <c r="G65">
        <v>5</v>
      </c>
      <c r="H65">
        <v>177</v>
      </c>
      <c r="I65">
        <v>262</v>
      </c>
      <c r="J65">
        <v>195</v>
      </c>
      <c r="K65" s="41">
        <v>1.0289999999999999</v>
      </c>
      <c r="L65">
        <v>0.84</v>
      </c>
      <c r="M65" s="42">
        <v>66.815373781631678</v>
      </c>
      <c r="N65" s="42">
        <v>54.26</v>
      </c>
      <c r="O65" s="41">
        <v>42.42</v>
      </c>
      <c r="R65">
        <v>1.35</v>
      </c>
      <c r="S65" s="4">
        <v>30.961999999999996</v>
      </c>
      <c r="T65" s="4"/>
      <c r="W65" s="3" t="str">
        <f t="shared" ref="W65:W105" si="1">$A65&amp;"/"&amp;$B65</f>
        <v>5/0260</v>
      </c>
    </row>
    <row r="66" spans="1:23">
      <c r="A66">
        <v>5</v>
      </c>
      <c r="B66" s="2" t="s">
        <v>52</v>
      </c>
      <c r="D66" s="2">
        <v>300</v>
      </c>
      <c r="G66">
        <v>5</v>
      </c>
      <c r="H66">
        <v>177</v>
      </c>
      <c r="I66">
        <v>302</v>
      </c>
      <c r="J66">
        <v>235</v>
      </c>
      <c r="K66" s="41">
        <v>1.2070000000000001</v>
      </c>
      <c r="L66">
        <v>0.94</v>
      </c>
      <c r="M66" s="42">
        <v>78.950305042619448</v>
      </c>
      <c r="N66" s="42">
        <v>64.86</v>
      </c>
      <c r="O66" s="41">
        <v>51.4</v>
      </c>
      <c r="R66">
        <v>1.276</v>
      </c>
      <c r="S66" s="4">
        <v>31.187999999999999</v>
      </c>
      <c r="T66" s="4"/>
      <c r="W66" s="3" t="str">
        <f t="shared" si="1"/>
        <v>5/0300</v>
      </c>
    </row>
    <row r="67" spans="1:23">
      <c r="A67">
        <v>5</v>
      </c>
      <c r="B67" s="2" t="s">
        <v>64</v>
      </c>
      <c r="D67" s="2">
        <v>350</v>
      </c>
      <c r="G67">
        <v>5</v>
      </c>
      <c r="H67">
        <v>177</v>
      </c>
      <c r="I67">
        <v>352</v>
      </c>
      <c r="J67">
        <v>285</v>
      </c>
      <c r="K67" s="41">
        <v>1.389</v>
      </c>
      <c r="L67">
        <v>1.04</v>
      </c>
      <c r="M67" s="42">
        <v>90.893456635327496</v>
      </c>
      <c r="N67" s="42">
        <v>74.58</v>
      </c>
      <c r="O67" s="41">
        <v>59.02</v>
      </c>
      <c r="R67">
        <v>1.2829999999999999</v>
      </c>
      <c r="S67" s="4">
        <v>32.430999999999997</v>
      </c>
      <c r="T67" s="4"/>
      <c r="W67" s="3" t="str">
        <f t="shared" si="1"/>
        <v>5/0350</v>
      </c>
    </row>
    <row r="68" spans="1:23">
      <c r="A68">
        <v>5</v>
      </c>
      <c r="B68" s="2" t="s">
        <v>65</v>
      </c>
      <c r="D68" s="2">
        <v>365</v>
      </c>
      <c r="G68">
        <v>5</v>
      </c>
      <c r="H68">
        <v>177</v>
      </c>
      <c r="I68">
        <v>367</v>
      </c>
      <c r="J68">
        <v>300</v>
      </c>
      <c r="K68" s="41">
        <v>1.444</v>
      </c>
      <c r="L68">
        <v>1.07</v>
      </c>
      <c r="M68" s="42">
        <v>94.448610283191826</v>
      </c>
      <c r="N68" s="42">
        <v>77.47</v>
      </c>
      <c r="O68" s="41">
        <v>61.28</v>
      </c>
      <c r="R68">
        <v>1.286</v>
      </c>
      <c r="S68" s="4">
        <v>33.108999999999995</v>
      </c>
      <c r="T68" s="4"/>
      <c r="W68" s="3" t="str">
        <f t="shared" si="1"/>
        <v>5/0365</v>
      </c>
    </row>
    <row r="69" spans="1:23">
      <c r="A69">
        <v>5</v>
      </c>
      <c r="B69" s="2" t="s">
        <v>66</v>
      </c>
      <c r="D69" s="2">
        <v>400</v>
      </c>
      <c r="G69">
        <v>5</v>
      </c>
      <c r="H69">
        <v>177</v>
      </c>
      <c r="I69">
        <v>402</v>
      </c>
      <c r="J69">
        <v>335</v>
      </c>
      <c r="K69" s="41">
        <v>1.5720000000000001</v>
      </c>
      <c r="L69">
        <v>1.1399999999999999</v>
      </c>
      <c r="M69" s="42">
        <v>102.74492835378653</v>
      </c>
      <c r="N69" s="42">
        <v>84.2</v>
      </c>
      <c r="O69" s="41">
        <v>66.540000000000006</v>
      </c>
      <c r="R69">
        <v>1.2909999999999999</v>
      </c>
      <c r="S69" s="4">
        <v>33.448</v>
      </c>
      <c r="T69" s="4"/>
      <c r="W69" s="3" t="str">
        <f t="shared" si="1"/>
        <v>5/0400</v>
      </c>
    </row>
    <row r="70" spans="1:23">
      <c r="A70">
        <v>5</v>
      </c>
      <c r="B70" s="2" t="s">
        <v>67</v>
      </c>
      <c r="D70" s="2">
        <v>450</v>
      </c>
      <c r="G70">
        <v>5</v>
      </c>
      <c r="H70">
        <v>177</v>
      </c>
      <c r="I70">
        <v>452</v>
      </c>
      <c r="J70">
        <v>385</v>
      </c>
      <c r="K70" s="41">
        <v>1.7549999999999999</v>
      </c>
      <c r="L70">
        <v>1.24</v>
      </c>
      <c r="M70" s="42">
        <v>114.53405722445846</v>
      </c>
      <c r="N70" s="42">
        <v>93.75</v>
      </c>
      <c r="O70" s="41">
        <v>73.98</v>
      </c>
      <c r="R70">
        <v>1.2989999999999999</v>
      </c>
      <c r="S70" s="4">
        <v>34.351999999999997</v>
      </c>
      <c r="T70" s="4"/>
      <c r="W70" s="3" t="str">
        <f t="shared" si="1"/>
        <v>5/0450</v>
      </c>
    </row>
    <row r="71" spans="1:23">
      <c r="A71">
        <v>5</v>
      </c>
      <c r="B71" s="2" t="s">
        <v>68</v>
      </c>
      <c r="D71" s="2">
        <v>500</v>
      </c>
      <c r="G71">
        <v>5</v>
      </c>
      <c r="H71">
        <v>177</v>
      </c>
      <c r="I71">
        <v>502</v>
      </c>
      <c r="J71">
        <v>435</v>
      </c>
      <c r="K71" s="41">
        <v>1.9379999999999999</v>
      </c>
      <c r="L71">
        <v>1.34</v>
      </c>
      <c r="M71" s="42">
        <v>126.26083843525549</v>
      </c>
      <c r="N71" s="42">
        <v>103.22</v>
      </c>
      <c r="O71" s="41">
        <v>81.34</v>
      </c>
      <c r="R71">
        <v>1.3069999999999999</v>
      </c>
      <c r="S71" s="4">
        <v>35.255999999999993</v>
      </c>
      <c r="T71" s="4"/>
      <c r="W71" s="3" t="str">
        <f t="shared" si="1"/>
        <v>5/0500</v>
      </c>
    </row>
    <row r="72" spans="1:23">
      <c r="A72">
        <v>5</v>
      </c>
      <c r="B72" s="2" t="s">
        <v>69</v>
      </c>
      <c r="D72" s="2">
        <v>550</v>
      </c>
      <c r="G72">
        <v>5</v>
      </c>
      <c r="H72">
        <v>177</v>
      </c>
      <c r="I72">
        <v>552</v>
      </c>
      <c r="J72">
        <v>485</v>
      </c>
      <c r="K72" s="41">
        <v>2.12</v>
      </c>
      <c r="L72">
        <v>1.44</v>
      </c>
      <c r="M72" s="42">
        <v>137.97041227903136</v>
      </c>
      <c r="N72" s="42">
        <v>112.66</v>
      </c>
      <c r="O72" s="41">
        <v>88.65</v>
      </c>
      <c r="R72">
        <v>1.3149999999999999</v>
      </c>
      <c r="S72" s="4">
        <v>36.046999999999997</v>
      </c>
      <c r="T72" s="4"/>
      <c r="W72" s="3" t="str">
        <f t="shared" si="1"/>
        <v>5/0550</v>
      </c>
    </row>
    <row r="73" spans="1:23">
      <c r="A73">
        <v>5</v>
      </c>
      <c r="B73" s="2" t="s">
        <v>70</v>
      </c>
      <c r="D73" s="2">
        <v>565</v>
      </c>
      <c r="G73">
        <v>5</v>
      </c>
      <c r="H73">
        <v>177</v>
      </c>
      <c r="I73">
        <v>567</v>
      </c>
      <c r="J73">
        <v>500</v>
      </c>
      <c r="K73" s="41">
        <v>2.1749999999999998</v>
      </c>
      <c r="L73">
        <v>1.47</v>
      </c>
      <c r="M73" s="42">
        <v>141.47507641288533</v>
      </c>
      <c r="N73" s="42">
        <v>115.48</v>
      </c>
      <c r="O73" s="41">
        <v>90.83</v>
      </c>
      <c r="R73">
        <v>1.3169999999999999</v>
      </c>
      <c r="S73" s="4">
        <v>36.386000000000003</v>
      </c>
      <c r="T73" s="4"/>
      <c r="W73" s="3" t="str">
        <f t="shared" si="1"/>
        <v>5/0565</v>
      </c>
    </row>
    <row r="74" spans="1:23">
      <c r="A74">
        <v>5</v>
      </c>
      <c r="B74" s="2" t="s">
        <v>71</v>
      </c>
      <c r="D74" s="2">
        <v>600</v>
      </c>
      <c r="G74">
        <v>5</v>
      </c>
      <c r="H74">
        <v>177</v>
      </c>
      <c r="I74">
        <v>602</v>
      </c>
      <c r="J74">
        <v>535</v>
      </c>
      <c r="K74" s="41">
        <v>2.3029999999999999</v>
      </c>
      <c r="L74">
        <v>1.54</v>
      </c>
      <c r="M74" s="42">
        <v>149.63208353101939</v>
      </c>
      <c r="N74" s="42">
        <v>122.04</v>
      </c>
      <c r="O74" s="41">
        <v>95.89</v>
      </c>
      <c r="R74">
        <v>1.3220000000000001</v>
      </c>
      <c r="S74" s="4">
        <v>37.515999999999998</v>
      </c>
      <c r="T74" s="4"/>
      <c r="W74" s="3" t="str">
        <f t="shared" si="1"/>
        <v>5/0600</v>
      </c>
    </row>
    <row r="75" spans="1:23">
      <c r="A75">
        <v>5</v>
      </c>
      <c r="B75" s="2" t="s">
        <v>72</v>
      </c>
      <c r="D75" s="2">
        <v>650</v>
      </c>
      <c r="G75">
        <v>5</v>
      </c>
      <c r="H75">
        <v>177</v>
      </c>
      <c r="I75">
        <v>652</v>
      </c>
      <c r="J75">
        <v>585</v>
      </c>
      <c r="K75" s="41">
        <v>2.4860000000000002</v>
      </c>
      <c r="L75">
        <v>1.64</v>
      </c>
      <c r="M75" s="42">
        <v>161.2917398895768</v>
      </c>
      <c r="N75" s="42">
        <v>131.38999999999999</v>
      </c>
      <c r="O75" s="41">
        <v>103.09</v>
      </c>
      <c r="R75">
        <v>1.33</v>
      </c>
      <c r="S75" s="4">
        <v>38.758999999999993</v>
      </c>
      <c r="T75" s="4"/>
      <c r="W75" s="3" t="str">
        <f t="shared" si="1"/>
        <v>5/0650</v>
      </c>
    </row>
    <row r="76" spans="1:23">
      <c r="A76">
        <v>5</v>
      </c>
      <c r="B76" s="2" t="s">
        <v>73</v>
      </c>
      <c r="D76" s="2">
        <v>750</v>
      </c>
      <c r="G76">
        <v>5</v>
      </c>
      <c r="H76">
        <v>177</v>
      </c>
      <c r="I76">
        <v>752</v>
      </c>
      <c r="J76">
        <v>685</v>
      </c>
      <c r="K76" s="41">
        <v>2.851</v>
      </c>
      <c r="L76">
        <v>1.83</v>
      </c>
      <c r="M76" s="42">
        <v>184.57190081879449</v>
      </c>
      <c r="N76" s="42">
        <v>149.99</v>
      </c>
      <c r="O76" s="41">
        <v>117.35</v>
      </c>
      <c r="R76">
        <v>1.3460000000000001</v>
      </c>
      <c r="S76" s="4">
        <v>41.809999999999995</v>
      </c>
      <c r="T76" s="4"/>
      <c r="W76" s="3" t="str">
        <f t="shared" si="1"/>
        <v>5/0750</v>
      </c>
    </row>
    <row r="77" spans="1:23">
      <c r="A77">
        <v>5</v>
      </c>
      <c r="B77" s="2" t="s">
        <v>74</v>
      </c>
      <c r="D77" s="2">
        <v>900</v>
      </c>
      <c r="G77">
        <v>5</v>
      </c>
      <c r="H77">
        <v>177</v>
      </c>
      <c r="I77">
        <v>902</v>
      </c>
      <c r="J77">
        <v>835</v>
      </c>
      <c r="K77" s="41">
        <v>3.4</v>
      </c>
      <c r="L77">
        <v>2.13</v>
      </c>
      <c r="M77" s="42">
        <v>219.53341440972028</v>
      </c>
      <c r="N77" s="42">
        <v>177.75</v>
      </c>
      <c r="O77" s="41">
        <v>138.47999999999999</v>
      </c>
      <c r="R77">
        <v>1.369</v>
      </c>
      <c r="S77" s="4">
        <v>47.233999999999995</v>
      </c>
      <c r="T77" s="4"/>
      <c r="W77" s="3" t="str">
        <f t="shared" si="1"/>
        <v>5/0900</v>
      </c>
    </row>
    <row r="78" spans="1:23">
      <c r="A78">
        <v>5</v>
      </c>
      <c r="B78" s="2" t="s">
        <v>75</v>
      </c>
      <c r="D78" s="2">
        <v>1000</v>
      </c>
      <c r="G78">
        <v>5</v>
      </c>
      <c r="H78">
        <v>177</v>
      </c>
      <c r="I78">
        <v>1002</v>
      </c>
      <c r="J78">
        <v>935</v>
      </c>
      <c r="K78" s="41">
        <v>3.7650000000000001</v>
      </c>
      <c r="L78">
        <v>2.33</v>
      </c>
      <c r="M78" s="42">
        <v>241.17246367845195</v>
      </c>
      <c r="N78" s="42">
        <v>195.44</v>
      </c>
      <c r="O78" s="41">
        <v>152.41</v>
      </c>
      <c r="R78">
        <v>1.3640000000000001</v>
      </c>
      <c r="S78" s="4">
        <v>50.171999999999997</v>
      </c>
      <c r="T78" s="4"/>
      <c r="W78" s="3" t="str">
        <f t="shared" si="1"/>
        <v>5/1000</v>
      </c>
    </row>
    <row r="79" spans="1:23">
      <c r="A79">
        <v>5</v>
      </c>
      <c r="B79" s="2" t="s">
        <v>76</v>
      </c>
      <c r="D79" s="2">
        <v>1200</v>
      </c>
      <c r="G79">
        <v>5</v>
      </c>
      <c r="H79">
        <v>177</v>
      </c>
      <c r="I79">
        <v>1202</v>
      </c>
      <c r="J79">
        <v>1135</v>
      </c>
      <c r="K79" s="41">
        <v>4.4960000000000004</v>
      </c>
      <c r="L79">
        <v>2.73</v>
      </c>
      <c r="M79" s="42">
        <v>283.78605041624382</v>
      </c>
      <c r="N79" s="42">
        <v>230.36</v>
      </c>
      <c r="O79" s="41">
        <v>180</v>
      </c>
      <c r="R79">
        <v>1.353</v>
      </c>
      <c r="S79" s="4">
        <v>66.669999999999987</v>
      </c>
      <c r="T79" s="4"/>
      <c r="W79" s="3" t="str">
        <f t="shared" si="1"/>
        <v>5/1200</v>
      </c>
    </row>
    <row r="80" spans="1:23">
      <c r="A80">
        <v>5</v>
      </c>
      <c r="B80" s="2" t="s">
        <v>77</v>
      </c>
      <c r="D80" s="2">
        <v>1500</v>
      </c>
      <c r="G80">
        <v>5</v>
      </c>
      <c r="H80">
        <v>177</v>
      </c>
      <c r="I80">
        <v>1502</v>
      </c>
      <c r="J80">
        <v>1435</v>
      </c>
      <c r="K80" s="41">
        <v>5.593</v>
      </c>
      <c r="L80">
        <v>3.33</v>
      </c>
      <c r="M80" s="42">
        <v>346.27597840342037</v>
      </c>
      <c r="N80" s="42">
        <v>281.8</v>
      </c>
      <c r="O80" s="41">
        <v>220.85</v>
      </c>
      <c r="R80">
        <v>1.337</v>
      </c>
      <c r="S80" s="4">
        <v>91.303999999999988</v>
      </c>
      <c r="T80" s="4"/>
      <c r="W80" s="3" t="str">
        <f t="shared" si="1"/>
        <v>5/1500</v>
      </c>
    </row>
    <row r="81" spans="1:23">
      <c r="A81">
        <v>5</v>
      </c>
      <c r="B81" s="2" t="s">
        <v>78</v>
      </c>
      <c r="D81" s="2">
        <v>1800</v>
      </c>
      <c r="G81">
        <v>5</v>
      </c>
      <c r="H81">
        <v>177</v>
      </c>
      <c r="I81">
        <v>1802</v>
      </c>
      <c r="J81">
        <v>1735</v>
      </c>
      <c r="K81" s="41">
        <v>6.6890000000000001</v>
      </c>
      <c r="L81">
        <v>3.92</v>
      </c>
      <c r="M81" s="42">
        <v>408.33482898052364</v>
      </c>
      <c r="N81" s="42">
        <v>332.78</v>
      </c>
      <c r="O81" s="41">
        <v>261.25</v>
      </c>
      <c r="R81">
        <v>1.327</v>
      </c>
      <c r="S81" s="4">
        <v>108.02799999999998</v>
      </c>
      <c r="T81" s="4"/>
      <c r="W81" s="3" t="str">
        <f t="shared" si="1"/>
        <v>5/1800</v>
      </c>
    </row>
    <row r="82" spans="1:23">
      <c r="A82">
        <v>5</v>
      </c>
      <c r="B82" s="2" t="s">
        <v>79</v>
      </c>
      <c r="D82" s="2">
        <v>2000</v>
      </c>
      <c r="G82">
        <v>5</v>
      </c>
      <c r="H82">
        <v>177</v>
      </c>
      <c r="I82">
        <v>2002</v>
      </c>
      <c r="J82">
        <v>1935</v>
      </c>
      <c r="K82" s="41">
        <v>7.42</v>
      </c>
      <c r="L82">
        <v>4.32</v>
      </c>
      <c r="M82" s="42">
        <v>449.55790282647376</v>
      </c>
      <c r="N82" s="42">
        <v>366.59</v>
      </c>
      <c r="O82" s="41">
        <v>288</v>
      </c>
      <c r="R82">
        <v>1.323</v>
      </c>
      <c r="S82" s="4">
        <v>119.77999999999999</v>
      </c>
      <c r="T82" s="4"/>
      <c r="W82" s="3" t="str">
        <f t="shared" si="1"/>
        <v>5/2000</v>
      </c>
    </row>
    <row r="83" spans="1:23">
      <c r="A83">
        <v>5</v>
      </c>
      <c r="B83" s="2" t="s">
        <v>80</v>
      </c>
      <c r="D83" s="2">
        <v>2200</v>
      </c>
      <c r="G83">
        <v>5</v>
      </c>
      <c r="H83">
        <v>177</v>
      </c>
      <c r="I83">
        <v>2202</v>
      </c>
      <c r="J83">
        <v>2135</v>
      </c>
      <c r="K83" s="41">
        <v>8.1509999999999998</v>
      </c>
      <c r="L83">
        <v>4.72</v>
      </c>
      <c r="M83" s="42">
        <v>490.51682455909599</v>
      </c>
      <c r="N83" s="42">
        <v>400.23</v>
      </c>
      <c r="O83" s="41">
        <v>314.64999999999998</v>
      </c>
      <c r="R83">
        <v>1.32</v>
      </c>
      <c r="S83" s="4">
        <v>132.43599999999998</v>
      </c>
      <c r="T83" s="4"/>
      <c r="W83" s="3" t="str">
        <f t="shared" si="1"/>
        <v>5/2200</v>
      </c>
    </row>
    <row r="84" spans="1:23">
      <c r="A84">
        <v>5</v>
      </c>
      <c r="B84" s="2" t="s">
        <v>81</v>
      </c>
      <c r="D84" s="2">
        <v>2500</v>
      </c>
      <c r="G84">
        <v>5</v>
      </c>
      <c r="H84">
        <v>177</v>
      </c>
      <c r="I84">
        <v>2502</v>
      </c>
      <c r="J84">
        <v>2435</v>
      </c>
      <c r="K84" s="41">
        <v>9.2479999999999993</v>
      </c>
      <c r="L84">
        <v>5.31</v>
      </c>
      <c r="M84" s="42">
        <v>551.52970116006338</v>
      </c>
      <c r="N84" s="42">
        <v>450.42</v>
      </c>
      <c r="O84" s="41">
        <v>354.48</v>
      </c>
      <c r="R84">
        <v>1.3140000000000001</v>
      </c>
      <c r="S84" s="4">
        <v>149.499</v>
      </c>
      <c r="T84" s="4"/>
      <c r="W84" s="3" t="str">
        <f t="shared" si="1"/>
        <v>5/2500</v>
      </c>
    </row>
    <row r="85" spans="1:23">
      <c r="A85">
        <v>6</v>
      </c>
      <c r="B85" s="2" t="s">
        <v>62</v>
      </c>
      <c r="D85" s="2">
        <v>200</v>
      </c>
      <c r="G85">
        <v>6</v>
      </c>
      <c r="H85">
        <v>215</v>
      </c>
      <c r="I85">
        <v>202</v>
      </c>
      <c r="J85">
        <v>127</v>
      </c>
      <c r="K85" s="41">
        <v>0.97</v>
      </c>
      <c r="L85">
        <v>0.86</v>
      </c>
      <c r="M85" s="42">
        <v>59.335314390558231</v>
      </c>
      <c r="N85" s="42">
        <v>48.01</v>
      </c>
      <c r="O85" s="41">
        <v>37.369999999999997</v>
      </c>
      <c r="R85">
        <v>1.3740000000000001</v>
      </c>
      <c r="S85" s="4">
        <v>33.560999999999993</v>
      </c>
      <c r="T85" s="4"/>
      <c r="W85" s="3" t="str">
        <f t="shared" si="1"/>
        <v>6/0200</v>
      </c>
    </row>
    <row r="86" spans="1:23">
      <c r="A86">
        <v>6</v>
      </c>
      <c r="B86" s="2" t="s">
        <v>63</v>
      </c>
      <c r="D86" s="2">
        <v>260</v>
      </c>
      <c r="G86">
        <v>6</v>
      </c>
      <c r="H86">
        <v>215</v>
      </c>
      <c r="I86">
        <v>262</v>
      </c>
      <c r="J86">
        <v>195</v>
      </c>
      <c r="K86" s="41">
        <v>1.2310000000000001</v>
      </c>
      <c r="L86">
        <v>1</v>
      </c>
      <c r="M86" s="42">
        <v>79.363799826586259</v>
      </c>
      <c r="N86" s="42">
        <v>64.209999999999994</v>
      </c>
      <c r="O86" s="41">
        <v>49.98</v>
      </c>
      <c r="R86">
        <v>1.3740000000000001</v>
      </c>
      <c r="S86" s="4">
        <v>34.577999999999996</v>
      </c>
      <c r="T86" s="4"/>
      <c r="W86" s="3" t="str">
        <f t="shared" si="1"/>
        <v>6/0260</v>
      </c>
    </row>
    <row r="87" spans="1:23">
      <c r="A87">
        <v>6</v>
      </c>
      <c r="B87" s="2" t="s">
        <v>52</v>
      </c>
      <c r="D87" s="2">
        <v>300</v>
      </c>
      <c r="G87">
        <v>6</v>
      </c>
      <c r="H87">
        <v>215</v>
      </c>
      <c r="I87">
        <v>302</v>
      </c>
      <c r="J87">
        <v>235</v>
      </c>
      <c r="K87" s="41">
        <v>1.444</v>
      </c>
      <c r="L87">
        <v>1.1200000000000001</v>
      </c>
      <c r="M87" s="42">
        <v>93.797994767362894</v>
      </c>
      <c r="N87" s="42">
        <v>76.849999999999994</v>
      </c>
      <c r="O87" s="41">
        <v>60.71</v>
      </c>
      <c r="R87">
        <v>1.2929999999999999</v>
      </c>
      <c r="S87" s="4">
        <v>34.916999999999994</v>
      </c>
      <c r="T87" s="4"/>
      <c r="W87" s="3" t="str">
        <f t="shared" si="1"/>
        <v>6/0300</v>
      </c>
    </row>
    <row r="88" spans="1:23">
      <c r="A88">
        <v>6</v>
      </c>
      <c r="B88" s="2" t="s">
        <v>64</v>
      </c>
      <c r="D88" s="2">
        <v>350</v>
      </c>
      <c r="G88">
        <v>6</v>
      </c>
      <c r="H88">
        <v>215</v>
      </c>
      <c r="I88">
        <v>352</v>
      </c>
      <c r="J88">
        <v>285</v>
      </c>
      <c r="K88" s="41">
        <v>1.663</v>
      </c>
      <c r="L88">
        <v>1.24</v>
      </c>
      <c r="M88" s="42">
        <v>107.90679281720924</v>
      </c>
      <c r="N88" s="42">
        <v>88.29</v>
      </c>
      <c r="O88" s="41">
        <v>69.64</v>
      </c>
      <c r="R88">
        <v>1.302</v>
      </c>
      <c r="S88" s="4">
        <v>36.386000000000003</v>
      </c>
      <c r="T88" s="4"/>
      <c r="W88" s="3" t="str">
        <f t="shared" si="1"/>
        <v>6/0350</v>
      </c>
    </row>
    <row r="89" spans="1:23">
      <c r="A89">
        <v>6</v>
      </c>
      <c r="B89" s="2" t="s">
        <v>65</v>
      </c>
      <c r="D89" s="2">
        <v>365</v>
      </c>
      <c r="G89">
        <v>6</v>
      </c>
      <c r="H89">
        <v>215</v>
      </c>
      <c r="I89">
        <v>367</v>
      </c>
      <c r="J89">
        <v>300</v>
      </c>
      <c r="K89" s="41">
        <v>1.7290000000000001</v>
      </c>
      <c r="L89">
        <v>1.27</v>
      </c>
      <c r="M89" s="42">
        <v>112.12574196563068</v>
      </c>
      <c r="N89" s="42">
        <v>91.71</v>
      </c>
      <c r="O89" s="41">
        <v>72.3</v>
      </c>
      <c r="R89">
        <v>1.304</v>
      </c>
      <c r="S89" s="4">
        <v>37.402999999999999</v>
      </c>
      <c r="T89" s="4"/>
      <c r="W89" s="3" t="str">
        <f t="shared" si="1"/>
        <v>6/0365</v>
      </c>
    </row>
    <row r="90" spans="1:23">
      <c r="A90">
        <v>6</v>
      </c>
      <c r="B90" s="2" t="s">
        <v>66</v>
      </c>
      <c r="D90" s="2">
        <v>400</v>
      </c>
      <c r="G90">
        <v>6</v>
      </c>
      <c r="H90">
        <v>215</v>
      </c>
      <c r="I90">
        <v>402</v>
      </c>
      <c r="J90">
        <v>335</v>
      </c>
      <c r="K90" s="41">
        <v>1.8819999999999999</v>
      </c>
      <c r="L90">
        <v>1.36</v>
      </c>
      <c r="M90" s="42">
        <v>121.92563529794434</v>
      </c>
      <c r="N90" s="42">
        <v>99.63</v>
      </c>
      <c r="O90" s="41">
        <v>78.459999999999994</v>
      </c>
      <c r="R90">
        <v>1.31</v>
      </c>
      <c r="S90" s="4">
        <v>37.741999999999997</v>
      </c>
      <c r="T90" s="4"/>
      <c r="W90" s="3" t="str">
        <f t="shared" si="1"/>
        <v>6/0400</v>
      </c>
    </row>
    <row r="91" spans="1:23">
      <c r="A91">
        <v>6</v>
      </c>
      <c r="B91" s="2" t="s">
        <v>67</v>
      </c>
      <c r="D91" s="2">
        <v>450</v>
      </c>
      <c r="G91">
        <v>6</v>
      </c>
      <c r="H91">
        <v>215</v>
      </c>
      <c r="I91">
        <v>452</v>
      </c>
      <c r="J91">
        <v>385</v>
      </c>
      <c r="K91" s="41">
        <v>2.1019999999999999</v>
      </c>
      <c r="L91">
        <v>1.47</v>
      </c>
      <c r="M91" s="42">
        <v>135.85338702054372</v>
      </c>
      <c r="N91" s="42">
        <v>110.86</v>
      </c>
      <c r="O91" s="41">
        <v>87.17</v>
      </c>
      <c r="R91">
        <v>1.319</v>
      </c>
      <c r="S91" s="4">
        <v>38.758999999999993</v>
      </c>
      <c r="T91" s="4"/>
      <c r="W91" s="3" t="str">
        <f t="shared" si="1"/>
        <v>6/0450</v>
      </c>
    </row>
    <row r="92" spans="1:23">
      <c r="A92">
        <v>6</v>
      </c>
      <c r="B92" s="2" t="s">
        <v>68</v>
      </c>
      <c r="D92" s="2">
        <v>500</v>
      </c>
      <c r="G92">
        <v>6</v>
      </c>
      <c r="H92">
        <v>215</v>
      </c>
      <c r="I92">
        <v>502</v>
      </c>
      <c r="J92">
        <v>435</v>
      </c>
      <c r="K92" s="41">
        <v>2.3210000000000002</v>
      </c>
      <c r="L92">
        <v>1.59</v>
      </c>
      <c r="M92" s="42">
        <v>149.71966185336615</v>
      </c>
      <c r="N92" s="42">
        <v>122.02</v>
      </c>
      <c r="O92" s="41">
        <v>95.79</v>
      </c>
      <c r="R92">
        <v>1.327</v>
      </c>
      <c r="S92" s="4">
        <v>39.549999999999997</v>
      </c>
      <c r="T92" s="4"/>
      <c r="W92" s="3" t="str">
        <f t="shared" si="1"/>
        <v>6/0500</v>
      </c>
    </row>
    <row r="93" spans="1:23">
      <c r="A93">
        <v>6</v>
      </c>
      <c r="B93" s="2" t="s">
        <v>69</v>
      </c>
      <c r="D93" s="2">
        <v>550</v>
      </c>
      <c r="G93">
        <v>6</v>
      </c>
      <c r="H93">
        <v>215</v>
      </c>
      <c r="I93">
        <v>552</v>
      </c>
      <c r="J93">
        <v>485</v>
      </c>
      <c r="K93" s="41">
        <v>2.54</v>
      </c>
      <c r="L93">
        <v>1.71</v>
      </c>
      <c r="M93" s="42">
        <v>163.54021817772417</v>
      </c>
      <c r="N93" s="42">
        <v>133.1</v>
      </c>
      <c r="O93" s="41">
        <v>104.33</v>
      </c>
      <c r="R93">
        <v>1.3360000000000001</v>
      </c>
      <c r="S93" s="4">
        <v>42.036000000000001</v>
      </c>
      <c r="T93" s="4"/>
      <c r="W93" s="3" t="str">
        <f t="shared" si="1"/>
        <v>6/0550</v>
      </c>
    </row>
    <row r="94" spans="1:23">
      <c r="A94">
        <v>6</v>
      </c>
      <c r="B94" s="2" t="s">
        <v>70</v>
      </c>
      <c r="D94" s="2">
        <v>565</v>
      </c>
      <c r="G94">
        <v>6</v>
      </c>
      <c r="H94">
        <v>215</v>
      </c>
      <c r="I94">
        <v>567</v>
      </c>
      <c r="J94">
        <v>500</v>
      </c>
      <c r="K94" s="41">
        <v>2.6059999999999999</v>
      </c>
      <c r="L94">
        <v>1.75</v>
      </c>
      <c r="M94" s="42">
        <v>167.68291721690596</v>
      </c>
      <c r="N94" s="42">
        <v>136.41999999999999</v>
      </c>
      <c r="O94" s="41">
        <v>106.88</v>
      </c>
      <c r="R94">
        <v>1.339</v>
      </c>
      <c r="S94" s="4">
        <v>42.488</v>
      </c>
      <c r="T94" s="4"/>
      <c r="W94" s="3" t="str">
        <f t="shared" si="1"/>
        <v>6/0565</v>
      </c>
    </row>
    <row r="95" spans="1:23">
      <c r="A95">
        <v>6</v>
      </c>
      <c r="B95" s="2" t="s">
        <v>71</v>
      </c>
      <c r="D95" s="2">
        <v>600</v>
      </c>
      <c r="G95">
        <v>6</v>
      </c>
      <c r="H95">
        <v>215</v>
      </c>
      <c r="I95">
        <v>602</v>
      </c>
      <c r="J95">
        <v>535</v>
      </c>
      <c r="K95" s="41">
        <v>2.7589999999999999</v>
      </c>
      <c r="L95">
        <v>1.83</v>
      </c>
      <c r="M95" s="42">
        <v>177.3452928350716</v>
      </c>
      <c r="N95" s="42">
        <v>144.15</v>
      </c>
      <c r="O95" s="41">
        <v>112.81</v>
      </c>
      <c r="R95">
        <v>1.345</v>
      </c>
      <c r="S95" s="4">
        <v>44.97399999999999</v>
      </c>
      <c r="T95" s="4"/>
      <c r="W95" s="3" t="str">
        <f t="shared" si="1"/>
        <v>6/0600</v>
      </c>
    </row>
    <row r="96" spans="1:23">
      <c r="A96">
        <v>6</v>
      </c>
      <c r="B96" s="2" t="s">
        <v>72</v>
      </c>
      <c r="D96" s="2">
        <v>650</v>
      </c>
      <c r="G96">
        <v>6</v>
      </c>
      <c r="H96">
        <v>215</v>
      </c>
      <c r="I96">
        <v>652</v>
      </c>
      <c r="J96">
        <v>585</v>
      </c>
      <c r="K96" s="41">
        <v>2.9790000000000001</v>
      </c>
      <c r="L96">
        <v>1.95</v>
      </c>
      <c r="M96" s="42">
        <v>191.13440670181731</v>
      </c>
      <c r="N96" s="42">
        <v>155.15</v>
      </c>
      <c r="O96" s="41">
        <v>121.23</v>
      </c>
      <c r="R96">
        <v>1.353</v>
      </c>
      <c r="S96" s="4">
        <v>46.66899999999999</v>
      </c>
      <c r="T96" s="4"/>
      <c r="W96" s="3" t="str">
        <f t="shared" si="1"/>
        <v>6/0650</v>
      </c>
    </row>
    <row r="97" spans="1:23">
      <c r="A97">
        <v>6</v>
      </c>
      <c r="B97" s="2" t="s">
        <v>73</v>
      </c>
      <c r="D97" s="2">
        <v>750</v>
      </c>
      <c r="G97">
        <v>6</v>
      </c>
      <c r="H97">
        <v>215</v>
      </c>
      <c r="I97">
        <v>752</v>
      </c>
      <c r="J97">
        <v>685</v>
      </c>
      <c r="K97" s="41">
        <v>3.4169999999999998</v>
      </c>
      <c r="L97">
        <v>2.19</v>
      </c>
      <c r="M97" s="42">
        <v>218.6945339002595</v>
      </c>
      <c r="N97" s="42">
        <v>177.05</v>
      </c>
      <c r="O97" s="41">
        <v>137.91</v>
      </c>
      <c r="R97">
        <v>1.37</v>
      </c>
      <c r="S97" s="4">
        <v>48.928999999999995</v>
      </c>
      <c r="T97" s="4"/>
      <c r="W97" s="3" t="str">
        <f t="shared" si="1"/>
        <v>6/0750</v>
      </c>
    </row>
    <row r="98" spans="1:23">
      <c r="A98">
        <v>6</v>
      </c>
      <c r="B98" s="2" t="s">
        <v>74</v>
      </c>
      <c r="D98" s="2">
        <v>900</v>
      </c>
      <c r="G98">
        <v>6</v>
      </c>
      <c r="H98">
        <v>215</v>
      </c>
      <c r="I98">
        <v>902</v>
      </c>
      <c r="J98">
        <v>835</v>
      </c>
      <c r="K98" s="41">
        <v>4.0750000000000002</v>
      </c>
      <c r="L98">
        <v>2.5499999999999998</v>
      </c>
      <c r="M98" s="42">
        <v>260.12660246211271</v>
      </c>
      <c r="N98" s="42">
        <v>209.76</v>
      </c>
      <c r="O98" s="41">
        <v>162.62</v>
      </c>
      <c r="R98">
        <v>1.3959999999999999</v>
      </c>
      <c r="S98" s="4">
        <v>54.466000000000001</v>
      </c>
      <c r="T98" s="4"/>
      <c r="W98" s="3" t="str">
        <f t="shared" si="1"/>
        <v>6/0900</v>
      </c>
    </row>
    <row r="99" spans="1:23">
      <c r="A99">
        <v>6</v>
      </c>
      <c r="B99" s="2" t="s">
        <v>75</v>
      </c>
      <c r="D99" s="2">
        <v>1000</v>
      </c>
      <c r="G99">
        <v>6</v>
      </c>
      <c r="H99">
        <v>215</v>
      </c>
      <c r="I99">
        <v>1002</v>
      </c>
      <c r="J99">
        <v>935</v>
      </c>
      <c r="K99" s="41">
        <v>4.5140000000000002</v>
      </c>
      <c r="L99">
        <v>2.79</v>
      </c>
      <c r="M99" s="42">
        <v>285.39324344215072</v>
      </c>
      <c r="N99" s="42">
        <v>230.43</v>
      </c>
      <c r="O99" s="41">
        <v>178.92</v>
      </c>
      <c r="R99">
        <v>1.3879999999999999</v>
      </c>
      <c r="S99" s="4">
        <v>58.759999999999991</v>
      </c>
      <c r="T99" s="4"/>
      <c r="W99" s="3" t="str">
        <f t="shared" si="1"/>
        <v>6/1000</v>
      </c>
    </row>
    <row r="100" spans="1:23">
      <c r="A100">
        <v>6</v>
      </c>
      <c r="B100" s="2" t="s">
        <v>76</v>
      </c>
      <c r="D100">
        <v>1200</v>
      </c>
      <c r="G100">
        <v>6</v>
      </c>
      <c r="H100">
        <v>215</v>
      </c>
      <c r="I100">
        <v>1202</v>
      </c>
      <c r="J100">
        <v>1135</v>
      </c>
      <c r="K100" s="41">
        <v>5.391</v>
      </c>
      <c r="L100">
        <v>3.26</v>
      </c>
      <c r="M100" s="42">
        <v>335.00300836939789</v>
      </c>
      <c r="N100" s="42">
        <v>271.19</v>
      </c>
      <c r="O100" s="41">
        <v>211.21</v>
      </c>
      <c r="R100">
        <v>1.371</v>
      </c>
      <c r="S100" s="5">
        <v>78.647999999999982</v>
      </c>
      <c r="T100" s="4"/>
      <c r="W100" s="3" t="str">
        <f t="shared" si="1"/>
        <v>6/1200</v>
      </c>
    </row>
    <row r="101" spans="1:23">
      <c r="A101">
        <v>6</v>
      </c>
      <c r="B101" s="2" t="s">
        <v>77</v>
      </c>
      <c r="D101">
        <v>1500</v>
      </c>
      <c r="G101">
        <v>6</v>
      </c>
      <c r="H101">
        <v>215</v>
      </c>
      <c r="I101">
        <v>1502</v>
      </c>
      <c r="J101">
        <v>1435</v>
      </c>
      <c r="K101" s="41">
        <v>6.7069999999999999</v>
      </c>
      <c r="L101">
        <v>3.98</v>
      </c>
      <c r="M101" s="42">
        <v>407.45042415958687</v>
      </c>
      <c r="N101" s="42">
        <v>331.11</v>
      </c>
      <c r="O101" s="41">
        <v>259.07</v>
      </c>
      <c r="R101">
        <v>1.3460000000000001</v>
      </c>
      <c r="S101" s="5">
        <v>108.36699999999999</v>
      </c>
      <c r="T101" s="4"/>
      <c r="W101" s="3" t="str">
        <f t="shared" si="1"/>
        <v>6/1500</v>
      </c>
    </row>
    <row r="102" spans="1:23">
      <c r="A102">
        <v>6</v>
      </c>
      <c r="B102" s="2" t="s">
        <v>78</v>
      </c>
      <c r="D102">
        <v>1800</v>
      </c>
      <c r="G102">
        <v>6</v>
      </c>
      <c r="H102">
        <v>215</v>
      </c>
      <c r="I102">
        <v>1802</v>
      </c>
      <c r="J102">
        <v>1735</v>
      </c>
      <c r="K102" s="41">
        <v>8.0229999999999997</v>
      </c>
      <c r="L102">
        <v>4.6900000000000004</v>
      </c>
      <c r="M102" s="42">
        <v>480.0723506241535</v>
      </c>
      <c r="N102" s="42">
        <v>390.85</v>
      </c>
      <c r="O102" s="41">
        <v>306.47000000000003</v>
      </c>
      <c r="R102">
        <v>1.3340000000000001</v>
      </c>
      <c r="S102" s="5">
        <v>128.255</v>
      </c>
      <c r="T102" s="4"/>
      <c r="W102" s="3" t="str">
        <f t="shared" si="1"/>
        <v>6/1800</v>
      </c>
    </row>
    <row r="103" spans="1:23">
      <c r="A103">
        <v>6</v>
      </c>
      <c r="B103" s="2" t="s">
        <v>79</v>
      </c>
      <c r="D103">
        <v>2000</v>
      </c>
      <c r="G103">
        <v>6</v>
      </c>
      <c r="H103">
        <v>215</v>
      </c>
      <c r="I103">
        <v>2002</v>
      </c>
      <c r="J103">
        <v>1935</v>
      </c>
      <c r="K103" s="41">
        <v>8.9</v>
      </c>
      <c r="L103">
        <v>5.17</v>
      </c>
      <c r="M103" s="42">
        <v>528.69523856472881</v>
      </c>
      <c r="N103" s="42">
        <v>430.67</v>
      </c>
      <c r="O103" s="41">
        <v>337.91</v>
      </c>
      <c r="R103">
        <v>1.33</v>
      </c>
      <c r="S103" s="5">
        <v>138.31199999999998</v>
      </c>
      <c r="T103" s="4"/>
      <c r="W103" s="3" t="str">
        <f t="shared" si="1"/>
        <v>6/2000</v>
      </c>
    </row>
    <row r="104" spans="1:23">
      <c r="A104">
        <v>6</v>
      </c>
      <c r="B104" s="2" t="s">
        <v>80</v>
      </c>
      <c r="D104">
        <v>2200</v>
      </c>
      <c r="G104">
        <v>6</v>
      </c>
      <c r="H104">
        <v>215</v>
      </c>
      <c r="I104">
        <v>2202</v>
      </c>
      <c r="J104">
        <v>2135</v>
      </c>
      <c r="K104" s="41">
        <v>9.7769999999999992</v>
      </c>
      <c r="L104">
        <v>5.65</v>
      </c>
      <c r="M104" s="42">
        <v>577.06363988305361</v>
      </c>
      <c r="N104" s="42">
        <v>470.32</v>
      </c>
      <c r="O104" s="41">
        <v>369.26</v>
      </c>
      <c r="R104">
        <v>1.327</v>
      </c>
      <c r="S104" s="5">
        <v>159.55599999999998</v>
      </c>
      <c r="T104" s="4"/>
      <c r="W104" s="3" t="str">
        <f t="shared" si="1"/>
        <v>6/2200</v>
      </c>
    </row>
    <row r="105" spans="1:23">
      <c r="A105">
        <v>6</v>
      </c>
      <c r="B105" s="2" t="s">
        <v>81</v>
      </c>
      <c r="D105">
        <v>2500</v>
      </c>
      <c r="G105">
        <v>6</v>
      </c>
      <c r="H105">
        <v>215</v>
      </c>
      <c r="I105">
        <v>2502</v>
      </c>
      <c r="J105">
        <v>2435</v>
      </c>
      <c r="K105" s="41">
        <v>11.093</v>
      </c>
      <c r="L105">
        <v>6.36</v>
      </c>
      <c r="M105" s="42">
        <v>649.2671447197946</v>
      </c>
      <c r="N105" s="42">
        <v>529.6</v>
      </c>
      <c r="O105" s="41">
        <v>416.2</v>
      </c>
      <c r="R105">
        <v>1.3220000000000001</v>
      </c>
      <c r="S105" s="5">
        <v>182.15599999999998</v>
      </c>
      <c r="T105" s="4"/>
      <c r="W105" s="3" t="str">
        <f t="shared" si="1"/>
        <v>6/2500</v>
      </c>
    </row>
  </sheetData>
  <phoneticPr fontId="1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10"/>
  <dimension ref="A5:AJ112"/>
  <sheetViews>
    <sheetView topLeftCell="W6" zoomScaleNormal="130" workbookViewId="0">
      <selection activeCell="S105" sqref="S105"/>
    </sheetView>
  </sheetViews>
  <sheetFormatPr defaultRowHeight="12.75"/>
  <cols>
    <col min="6" max="6" width="15.5703125" style="7" bestFit="1" customWidth="1"/>
    <col min="7" max="7" width="6.5703125" style="1" bestFit="1" customWidth="1"/>
    <col min="8" max="8" width="9.7109375" bestFit="1" customWidth="1"/>
    <col min="10" max="10" width="39" bestFit="1" customWidth="1"/>
    <col min="11" max="11" width="24.5703125" customWidth="1"/>
    <col min="16" max="16" width="2" bestFit="1" customWidth="1"/>
    <col min="20" max="20" width="15.42578125" bestFit="1" customWidth="1"/>
    <col min="26" max="26" width="13.28515625" bestFit="1" customWidth="1"/>
    <col min="30" max="30" width="19.85546875" bestFit="1" customWidth="1"/>
    <col min="31" max="31" width="47.140625" bestFit="1" customWidth="1"/>
    <col min="32" max="32" width="9.140625" style="1" customWidth="1"/>
    <col min="33" max="33" width="19.85546875" bestFit="1" customWidth="1"/>
    <col min="35" max="35" width="19.85546875" bestFit="1" customWidth="1"/>
  </cols>
  <sheetData>
    <row r="5" spans="1:36">
      <c r="O5" s="1"/>
    </row>
    <row r="6" spans="1:36">
      <c r="AE6" t="s">
        <v>27</v>
      </c>
    </row>
    <row r="7" spans="1:36">
      <c r="A7" t="s">
        <v>21</v>
      </c>
      <c r="C7" t="s">
        <v>22</v>
      </c>
      <c r="D7" t="s">
        <v>23</v>
      </c>
      <c r="F7" s="7" t="s">
        <v>24</v>
      </c>
      <c r="I7" t="s">
        <v>26</v>
      </c>
      <c r="K7" t="s">
        <v>82</v>
      </c>
      <c r="T7" t="s">
        <v>25</v>
      </c>
      <c r="V7" t="s">
        <v>0</v>
      </c>
      <c r="X7" t="s">
        <v>83</v>
      </c>
      <c r="Z7" t="s">
        <v>84</v>
      </c>
      <c r="AA7" t="s">
        <v>85</v>
      </c>
      <c r="AI7" t="s">
        <v>216</v>
      </c>
    </row>
    <row r="8" spans="1:36">
      <c r="A8" t="s">
        <v>86</v>
      </c>
      <c r="B8">
        <v>2</v>
      </c>
      <c r="C8" s="2" t="s">
        <v>62</v>
      </c>
      <c r="D8" s="2" t="s">
        <v>87</v>
      </c>
      <c r="E8" s="5">
        <v>1</v>
      </c>
      <c r="F8" s="2" t="s">
        <v>88</v>
      </c>
      <c r="G8" s="4">
        <v>0</v>
      </c>
      <c r="I8" s="1">
        <v>0</v>
      </c>
      <c r="J8" t="s">
        <v>230</v>
      </c>
      <c r="K8" t="s">
        <v>89</v>
      </c>
      <c r="L8" s="1">
        <v>0</v>
      </c>
      <c r="N8" s="2"/>
      <c r="O8" s="2" t="s">
        <v>62</v>
      </c>
      <c r="P8">
        <v>2</v>
      </c>
      <c r="Q8">
        <v>40</v>
      </c>
      <c r="R8" t="s">
        <v>294</v>
      </c>
      <c r="T8" t="s">
        <v>90</v>
      </c>
      <c r="U8" t="s">
        <v>91</v>
      </c>
      <c r="V8" t="s">
        <v>2</v>
      </c>
      <c r="X8" t="s">
        <v>92</v>
      </c>
      <c r="Y8" t="s">
        <v>91</v>
      </c>
      <c r="Z8" t="s">
        <v>93</v>
      </c>
      <c r="AA8">
        <v>2</v>
      </c>
      <c r="AE8" t="s">
        <v>94</v>
      </c>
      <c r="AF8" s="1">
        <v>157.52199999999999</v>
      </c>
      <c r="AG8" s="110" t="s">
        <v>281</v>
      </c>
      <c r="AI8" t="s">
        <v>229</v>
      </c>
      <c r="AJ8" s="2"/>
    </row>
    <row r="9" spans="1:36">
      <c r="A9" t="s">
        <v>95</v>
      </c>
      <c r="B9">
        <v>3</v>
      </c>
      <c r="C9" s="2" t="s">
        <v>63</v>
      </c>
      <c r="D9" t="s">
        <v>96</v>
      </c>
      <c r="E9" s="5">
        <v>1.25</v>
      </c>
      <c r="F9" s="2" t="s">
        <v>97</v>
      </c>
      <c r="G9" s="4">
        <v>0</v>
      </c>
      <c r="H9" t="s">
        <v>98</v>
      </c>
      <c r="I9" s="1">
        <v>22.599999999999998</v>
      </c>
      <c r="J9" t="s">
        <v>231</v>
      </c>
      <c r="K9" t="s">
        <v>99</v>
      </c>
      <c r="L9" s="1">
        <v>70.059999999999988</v>
      </c>
      <c r="N9" s="2"/>
      <c r="O9" s="2" t="s">
        <v>63</v>
      </c>
      <c r="P9">
        <v>2</v>
      </c>
      <c r="Q9">
        <v>40</v>
      </c>
      <c r="R9" t="s">
        <v>295</v>
      </c>
      <c r="T9" t="s">
        <v>47</v>
      </c>
      <c r="U9" t="s">
        <v>100</v>
      </c>
      <c r="V9" t="s">
        <v>101</v>
      </c>
      <c r="X9" t="s">
        <v>102</v>
      </c>
      <c r="Y9" t="s">
        <v>100</v>
      </c>
      <c r="Z9" t="s">
        <v>103</v>
      </c>
      <c r="AA9">
        <v>3</v>
      </c>
      <c r="AE9" t="s">
        <v>104</v>
      </c>
      <c r="AF9" s="1">
        <v>157.52199999999999</v>
      </c>
      <c r="AG9" s="110" t="s">
        <v>282</v>
      </c>
      <c r="AJ9" s="2"/>
    </row>
    <row r="10" spans="1:36">
      <c r="A10" t="s">
        <v>105</v>
      </c>
      <c r="B10">
        <v>4</v>
      </c>
      <c r="C10" s="2" t="s">
        <v>52</v>
      </c>
      <c r="D10" t="s">
        <v>106</v>
      </c>
      <c r="E10" s="5">
        <v>1.4</v>
      </c>
      <c r="F10" s="2" t="s">
        <v>225</v>
      </c>
      <c r="G10" s="4">
        <v>162.71999999999997</v>
      </c>
      <c r="H10" t="s">
        <v>107</v>
      </c>
      <c r="I10" s="1">
        <v>171.76</v>
      </c>
      <c r="J10" t="s">
        <v>108</v>
      </c>
      <c r="K10" t="s">
        <v>109</v>
      </c>
      <c r="L10" s="1">
        <v>100.57</v>
      </c>
      <c r="N10" s="2"/>
      <c r="O10" s="2" t="s">
        <v>52</v>
      </c>
      <c r="P10">
        <v>2</v>
      </c>
      <c r="Q10">
        <v>40</v>
      </c>
      <c r="R10" t="s">
        <v>296</v>
      </c>
      <c r="T10" t="s">
        <v>110</v>
      </c>
      <c r="U10" t="s">
        <v>111</v>
      </c>
      <c r="Z10" t="s">
        <v>112</v>
      </c>
      <c r="AA10">
        <v>4</v>
      </c>
      <c r="AE10" t="s">
        <v>113</v>
      </c>
      <c r="AF10" s="1">
        <v>185.20699999999999</v>
      </c>
      <c r="AG10" s="110" t="s">
        <v>283</v>
      </c>
      <c r="AI10" s="1"/>
      <c r="AJ10" s="2"/>
    </row>
    <row r="11" spans="1:36">
      <c r="A11" t="s">
        <v>114</v>
      </c>
      <c r="B11">
        <v>5</v>
      </c>
      <c r="C11" s="2" t="s">
        <v>64</v>
      </c>
      <c r="D11" s="2" t="s">
        <v>115</v>
      </c>
      <c r="E11" s="5">
        <v>1.1499999999999999</v>
      </c>
      <c r="F11" s="2" t="s">
        <v>226</v>
      </c>
      <c r="G11" s="4">
        <v>162.71999999999997</v>
      </c>
      <c r="J11" t="s">
        <v>232</v>
      </c>
      <c r="K11" t="s">
        <v>116</v>
      </c>
      <c r="L11" s="1">
        <v>166.10999999999999</v>
      </c>
      <c r="N11" s="2"/>
      <c r="O11" s="2" t="s">
        <v>64</v>
      </c>
      <c r="P11">
        <v>2</v>
      </c>
      <c r="Q11">
        <v>40</v>
      </c>
      <c r="R11" t="s">
        <v>297</v>
      </c>
      <c r="Z11" t="s">
        <v>117</v>
      </c>
      <c r="AA11">
        <v>5</v>
      </c>
      <c r="AE11" t="s">
        <v>118</v>
      </c>
      <c r="AF11" s="1">
        <v>167.91799999999998</v>
      </c>
      <c r="AG11" s="110" t="s">
        <v>278</v>
      </c>
      <c r="AI11" s="1"/>
      <c r="AJ11" s="2"/>
    </row>
    <row r="12" spans="1:36">
      <c r="A12" t="s">
        <v>119</v>
      </c>
      <c r="B12">
        <v>6</v>
      </c>
      <c r="C12" s="2" t="s">
        <v>65</v>
      </c>
      <c r="D12" s="2" t="s">
        <v>120</v>
      </c>
      <c r="E12" s="5">
        <v>1.1499999999999999</v>
      </c>
      <c r="F12" s="2" t="s">
        <v>227</v>
      </c>
      <c r="G12" s="4">
        <v>127.68999999999998</v>
      </c>
      <c r="J12" t="s">
        <v>233</v>
      </c>
      <c r="N12" s="2"/>
      <c r="O12" s="2" t="s">
        <v>65</v>
      </c>
      <c r="P12">
        <v>2</v>
      </c>
      <c r="Q12">
        <v>40</v>
      </c>
      <c r="R12" t="s">
        <v>298</v>
      </c>
      <c r="Z12" t="s">
        <v>121</v>
      </c>
      <c r="AA12">
        <v>6</v>
      </c>
      <c r="AE12" t="s">
        <v>122</v>
      </c>
      <c r="AF12" s="1">
        <v>167.91799999999998</v>
      </c>
      <c r="AG12" s="110" t="s">
        <v>279</v>
      </c>
      <c r="AI12" s="1"/>
      <c r="AJ12" s="2"/>
    </row>
    <row r="13" spans="1:36">
      <c r="C13" s="2" t="s">
        <v>66</v>
      </c>
      <c r="D13" s="2" t="s">
        <v>123</v>
      </c>
      <c r="E13" s="5">
        <v>1.1499999999999999</v>
      </c>
      <c r="F13" t="s">
        <v>228</v>
      </c>
      <c r="G13" s="4">
        <v>267.81</v>
      </c>
      <c r="J13" t="s">
        <v>234</v>
      </c>
      <c r="N13" s="2"/>
      <c r="O13" s="2" t="s">
        <v>66</v>
      </c>
      <c r="P13">
        <v>2</v>
      </c>
      <c r="Q13">
        <v>40</v>
      </c>
      <c r="R13" t="s">
        <v>299</v>
      </c>
      <c r="AE13" t="s">
        <v>124</v>
      </c>
      <c r="AF13" s="1">
        <v>190.40499999999997</v>
      </c>
      <c r="AG13" s="110" t="s">
        <v>280</v>
      </c>
      <c r="AI13" s="1"/>
      <c r="AJ13" s="2"/>
    </row>
    <row r="14" spans="1:36">
      <c r="C14" s="2" t="s">
        <v>67</v>
      </c>
      <c r="D14" s="2" t="s">
        <v>125</v>
      </c>
      <c r="E14" s="5">
        <v>1.1499999999999999</v>
      </c>
      <c r="F14" t="s">
        <v>126</v>
      </c>
      <c r="G14" s="4">
        <v>21.47</v>
      </c>
      <c r="J14" t="s">
        <v>235</v>
      </c>
      <c r="N14" s="2"/>
      <c r="O14" s="2" t="s">
        <v>67</v>
      </c>
      <c r="P14">
        <v>2</v>
      </c>
      <c r="Q14">
        <v>40</v>
      </c>
      <c r="R14" t="s">
        <v>300</v>
      </c>
      <c r="AE14" t="s">
        <v>127</v>
      </c>
      <c r="AF14" s="1">
        <v>238.20399999999998</v>
      </c>
      <c r="AG14" s="110" t="s">
        <v>284</v>
      </c>
      <c r="AI14" s="1"/>
      <c r="AJ14" s="2"/>
    </row>
    <row r="15" spans="1:36">
      <c r="C15" s="2" t="s">
        <v>68</v>
      </c>
      <c r="D15" s="2" t="s">
        <v>128</v>
      </c>
      <c r="E15" s="5">
        <v>1.1499999999999999</v>
      </c>
      <c r="F15" s="2" t="s">
        <v>125</v>
      </c>
      <c r="G15" s="4">
        <v>0</v>
      </c>
      <c r="J15" t="s">
        <v>236</v>
      </c>
      <c r="N15" s="2"/>
      <c r="O15" s="2" t="s">
        <v>68</v>
      </c>
      <c r="P15">
        <v>2</v>
      </c>
      <c r="Q15">
        <v>40</v>
      </c>
      <c r="R15" t="s">
        <v>301</v>
      </c>
      <c r="AE15" t="s">
        <v>129</v>
      </c>
      <c r="AF15" s="1">
        <v>238.20399999999998</v>
      </c>
      <c r="AG15" s="110" t="s">
        <v>285</v>
      </c>
      <c r="AI15" s="1"/>
      <c r="AJ15" s="2"/>
    </row>
    <row r="16" spans="1:36">
      <c r="C16" s="2" t="s">
        <v>69</v>
      </c>
      <c r="D16" s="2" t="s">
        <v>130</v>
      </c>
      <c r="E16" s="5">
        <v>1.1499999999999999</v>
      </c>
      <c r="F16" s="2" t="s">
        <v>128</v>
      </c>
      <c r="G16" s="4">
        <v>0</v>
      </c>
      <c r="J16" t="s">
        <v>237</v>
      </c>
      <c r="N16" s="2"/>
      <c r="O16" s="2" t="s">
        <v>69</v>
      </c>
      <c r="P16">
        <v>2</v>
      </c>
      <c r="Q16">
        <v>40</v>
      </c>
      <c r="R16" t="s">
        <v>302</v>
      </c>
      <c r="AE16" t="s">
        <v>131</v>
      </c>
      <c r="AF16" s="1">
        <v>260.69099999999997</v>
      </c>
      <c r="AG16" s="110" t="s">
        <v>286</v>
      </c>
      <c r="AI16" s="1"/>
      <c r="AJ16" s="2"/>
    </row>
    <row r="17" spans="3:36">
      <c r="C17" s="2" t="s">
        <v>70</v>
      </c>
      <c r="D17" s="2" t="s">
        <v>132</v>
      </c>
      <c r="E17" s="5">
        <v>1.1499999999999999</v>
      </c>
      <c r="F17" s="2" t="s">
        <v>133</v>
      </c>
      <c r="G17" s="4">
        <v>0</v>
      </c>
      <c r="J17" t="s">
        <v>238</v>
      </c>
      <c r="N17" s="2"/>
      <c r="O17" s="2" t="s">
        <v>70</v>
      </c>
      <c r="P17">
        <v>2</v>
      </c>
      <c r="Q17">
        <v>40</v>
      </c>
      <c r="R17" t="s">
        <v>303</v>
      </c>
      <c r="AE17" t="s">
        <v>134</v>
      </c>
      <c r="AF17" s="1">
        <v>238.20399999999998</v>
      </c>
      <c r="AG17" s="110" t="s">
        <v>287</v>
      </c>
      <c r="AI17" s="1"/>
      <c r="AJ17" s="2"/>
    </row>
    <row r="18" spans="3:36">
      <c r="C18" s="2" t="s">
        <v>71</v>
      </c>
      <c r="D18" t="s">
        <v>138</v>
      </c>
      <c r="E18" s="5">
        <v>1.25</v>
      </c>
      <c r="F18" s="2" t="s">
        <v>136</v>
      </c>
      <c r="G18" s="4">
        <v>14.689999999999998</v>
      </c>
      <c r="J18" t="s">
        <v>239</v>
      </c>
      <c r="N18" s="2"/>
      <c r="O18" s="2" t="s">
        <v>71</v>
      </c>
      <c r="P18">
        <v>2</v>
      </c>
      <c r="Q18">
        <v>40</v>
      </c>
      <c r="R18" t="s">
        <v>304</v>
      </c>
      <c r="AE18" t="s">
        <v>137</v>
      </c>
      <c r="AF18" s="1">
        <v>238.20399999999998</v>
      </c>
      <c r="AG18" s="110" t="s">
        <v>288</v>
      </c>
      <c r="AI18" s="1"/>
      <c r="AJ18" s="2"/>
    </row>
    <row r="19" spans="3:36">
      <c r="C19" s="2" t="s">
        <v>72</v>
      </c>
      <c r="D19" t="s">
        <v>140</v>
      </c>
      <c r="E19" s="5">
        <v>1.1499999999999999</v>
      </c>
      <c r="F19" s="2" t="s">
        <v>130</v>
      </c>
      <c r="G19" s="4">
        <v>14.689999999999998</v>
      </c>
      <c r="J19" t="s">
        <v>240</v>
      </c>
      <c r="N19" s="2"/>
      <c r="O19" s="2" t="s">
        <v>72</v>
      </c>
      <c r="P19">
        <v>2</v>
      </c>
      <c r="Q19">
        <v>40</v>
      </c>
      <c r="R19" t="s">
        <v>305</v>
      </c>
      <c r="AE19" t="s">
        <v>139</v>
      </c>
      <c r="AF19" s="1">
        <v>260.69099999999997</v>
      </c>
      <c r="AG19" s="110" t="s">
        <v>289</v>
      </c>
      <c r="AI19" s="1"/>
      <c r="AJ19" s="2"/>
    </row>
    <row r="20" spans="3:36">
      <c r="C20" s="2" t="s">
        <v>73</v>
      </c>
      <c r="D20" t="s">
        <v>141</v>
      </c>
      <c r="E20" s="5">
        <v>1.25</v>
      </c>
      <c r="F20" s="2" t="s">
        <v>132</v>
      </c>
      <c r="G20" s="4">
        <v>14.689999999999998</v>
      </c>
      <c r="J20" t="s">
        <v>241</v>
      </c>
      <c r="N20" s="2"/>
      <c r="O20" s="2" t="s">
        <v>73</v>
      </c>
      <c r="P20">
        <v>2</v>
      </c>
      <c r="Q20">
        <v>40</v>
      </c>
      <c r="R20" t="s">
        <v>306</v>
      </c>
      <c r="AF20" s="1">
        <v>0</v>
      </c>
      <c r="AI20" s="1"/>
      <c r="AJ20" s="2"/>
    </row>
    <row r="21" spans="3:36">
      <c r="C21" s="2" t="s">
        <v>74</v>
      </c>
      <c r="D21" t="s">
        <v>144</v>
      </c>
      <c r="E21" s="5">
        <v>1.1499999999999999</v>
      </c>
      <c r="F21" s="2" t="s">
        <v>135</v>
      </c>
      <c r="G21" s="4">
        <v>14.689999999999998</v>
      </c>
      <c r="J21" t="s">
        <v>242</v>
      </c>
      <c r="N21" s="2"/>
      <c r="O21" s="2" t="s">
        <v>74</v>
      </c>
      <c r="P21">
        <v>2</v>
      </c>
      <c r="Q21">
        <v>40</v>
      </c>
      <c r="R21" t="s">
        <v>307</v>
      </c>
      <c r="AE21" t="s">
        <v>142</v>
      </c>
      <c r="AF21" s="1">
        <v>73.449999999999989</v>
      </c>
      <c r="AG21" t="s">
        <v>143</v>
      </c>
      <c r="AH21" s="1"/>
      <c r="AI21" s="1"/>
      <c r="AJ21" s="2"/>
    </row>
    <row r="22" spans="3:36">
      <c r="C22" s="2" t="s">
        <v>75</v>
      </c>
      <c r="D22" t="s">
        <v>148</v>
      </c>
      <c r="E22" s="5">
        <v>1.25</v>
      </c>
      <c r="F22" s="2" t="s">
        <v>145</v>
      </c>
      <c r="G22" s="4">
        <v>58.759999999999991</v>
      </c>
      <c r="J22" t="s">
        <v>243</v>
      </c>
      <c r="N22" s="2"/>
      <c r="O22" s="2" t="s">
        <v>75</v>
      </c>
      <c r="P22">
        <v>2</v>
      </c>
      <c r="Q22">
        <v>30</v>
      </c>
      <c r="R22" t="s">
        <v>308</v>
      </c>
      <c r="AE22" t="s">
        <v>146</v>
      </c>
      <c r="AF22" s="1">
        <v>79.099999999999994</v>
      </c>
      <c r="AG22" t="s">
        <v>147</v>
      </c>
      <c r="AH22" s="1"/>
      <c r="AI22" s="1"/>
      <c r="AJ22" s="2"/>
    </row>
    <row r="23" spans="3:36">
      <c r="C23" s="2" t="s">
        <v>76</v>
      </c>
      <c r="D23" t="s">
        <v>152</v>
      </c>
      <c r="E23" s="5">
        <v>1.25</v>
      </c>
      <c r="F23" s="2" t="s">
        <v>149</v>
      </c>
      <c r="G23" s="4">
        <v>58.759999999999991</v>
      </c>
      <c r="J23" t="s">
        <v>244</v>
      </c>
      <c r="N23" s="2"/>
      <c r="O23" s="2" t="s">
        <v>76</v>
      </c>
      <c r="P23">
        <v>2</v>
      </c>
      <c r="Q23">
        <v>26</v>
      </c>
      <c r="R23" t="s">
        <v>309</v>
      </c>
      <c r="AE23" t="s">
        <v>150</v>
      </c>
      <c r="AF23" s="1">
        <v>89.27</v>
      </c>
      <c r="AG23" t="s">
        <v>151</v>
      </c>
      <c r="AH23" s="1"/>
      <c r="AI23" s="1"/>
      <c r="AJ23" s="2"/>
    </row>
    <row r="24" spans="3:36">
      <c r="C24" s="2" t="s">
        <v>77</v>
      </c>
      <c r="D24" s="2" t="s">
        <v>156</v>
      </c>
      <c r="E24" s="5">
        <v>1.25</v>
      </c>
      <c r="F24" s="2" t="s">
        <v>153</v>
      </c>
      <c r="G24" s="4">
        <v>72.319999999999993</v>
      </c>
      <c r="J24" t="s">
        <v>245</v>
      </c>
      <c r="N24" s="2"/>
      <c r="O24" s="2" t="s">
        <v>77</v>
      </c>
      <c r="P24">
        <v>2</v>
      </c>
      <c r="Q24">
        <v>22</v>
      </c>
      <c r="R24" t="s">
        <v>310</v>
      </c>
      <c r="AE24" t="s">
        <v>154</v>
      </c>
      <c r="AF24" s="1">
        <v>73.449999999999989</v>
      </c>
      <c r="AG24" t="s">
        <v>155</v>
      </c>
      <c r="AH24" s="1"/>
      <c r="AI24" s="1"/>
      <c r="AJ24" s="2"/>
    </row>
    <row r="25" spans="3:36">
      <c r="C25" s="2" t="s">
        <v>78</v>
      </c>
      <c r="D25" t="s">
        <v>207</v>
      </c>
      <c r="E25" s="5">
        <v>1.25</v>
      </c>
      <c r="F25" s="2" t="s">
        <v>157</v>
      </c>
      <c r="G25" s="4">
        <v>72.319999999999993</v>
      </c>
      <c r="J25" t="s">
        <v>246</v>
      </c>
      <c r="N25" s="2"/>
      <c r="O25" s="2" t="s">
        <v>78</v>
      </c>
      <c r="P25">
        <v>2</v>
      </c>
      <c r="Q25">
        <v>22</v>
      </c>
      <c r="R25" t="s">
        <v>311</v>
      </c>
      <c r="AE25" t="s">
        <v>158</v>
      </c>
      <c r="AF25" s="1">
        <v>79.099999999999994</v>
      </c>
      <c r="AG25" t="s">
        <v>159</v>
      </c>
      <c r="AH25" s="1"/>
      <c r="AI25" s="1"/>
      <c r="AJ25" s="2"/>
    </row>
    <row r="26" spans="3:36">
      <c r="C26" s="2" t="s">
        <v>79</v>
      </c>
      <c r="D26" s="2" t="s">
        <v>160</v>
      </c>
      <c r="E26" s="5">
        <v>1.1499999999999999</v>
      </c>
      <c r="F26" s="2" t="s">
        <v>161</v>
      </c>
      <c r="G26" s="4">
        <v>21.47</v>
      </c>
      <c r="J26" t="s">
        <v>247</v>
      </c>
      <c r="N26" s="2"/>
      <c r="O26" s="2" t="s">
        <v>79</v>
      </c>
      <c r="P26">
        <v>2</v>
      </c>
      <c r="Q26">
        <v>18</v>
      </c>
      <c r="R26" t="s">
        <v>312</v>
      </c>
      <c r="AE26" t="s">
        <v>162</v>
      </c>
      <c r="AF26" s="1">
        <v>89.27</v>
      </c>
      <c r="AG26" t="s">
        <v>163</v>
      </c>
      <c r="AH26" s="1"/>
      <c r="AI26" s="1"/>
      <c r="AJ26" s="2"/>
    </row>
    <row r="27" spans="3:36">
      <c r="C27" s="2" t="s">
        <v>80</v>
      </c>
      <c r="D27" t="s">
        <v>165</v>
      </c>
      <c r="E27" s="5">
        <v>1.25</v>
      </c>
      <c r="F27" s="2" t="s">
        <v>164</v>
      </c>
      <c r="G27" s="4">
        <v>21.47</v>
      </c>
      <c r="J27" t="s">
        <v>248</v>
      </c>
      <c r="N27" s="2"/>
      <c r="O27" s="2" t="s">
        <v>80</v>
      </c>
      <c r="P27">
        <v>2</v>
      </c>
      <c r="Q27">
        <v>18</v>
      </c>
      <c r="R27" t="s">
        <v>313</v>
      </c>
      <c r="AF27" s="1">
        <v>0</v>
      </c>
      <c r="AH27" s="1"/>
      <c r="AI27" s="1"/>
      <c r="AJ27" s="2"/>
    </row>
    <row r="28" spans="3:36">
      <c r="C28" s="2" t="s">
        <v>81</v>
      </c>
      <c r="D28" s="2" t="s">
        <v>168</v>
      </c>
      <c r="E28" s="5">
        <v>1.25</v>
      </c>
      <c r="F28" s="2" t="s">
        <v>138</v>
      </c>
      <c r="G28" s="4">
        <v>81.359999999999985</v>
      </c>
      <c r="J28" t="s">
        <v>249</v>
      </c>
      <c r="N28" s="2"/>
      <c r="O28" s="2" t="s">
        <v>81</v>
      </c>
      <c r="P28">
        <v>2</v>
      </c>
      <c r="Q28">
        <v>40</v>
      </c>
      <c r="R28" t="s">
        <v>314</v>
      </c>
      <c r="AE28" t="s">
        <v>166</v>
      </c>
      <c r="AF28" s="1">
        <v>73.449999999999989</v>
      </c>
      <c r="AG28" t="s">
        <v>167</v>
      </c>
      <c r="AH28" s="1"/>
      <c r="AI28" s="1"/>
      <c r="AJ28" s="2"/>
    </row>
    <row r="29" spans="3:36">
      <c r="C29" s="2"/>
      <c r="D29" t="s">
        <v>171</v>
      </c>
      <c r="E29" s="5">
        <v>1.1499999999999999</v>
      </c>
      <c r="F29" s="2" t="s">
        <v>140</v>
      </c>
      <c r="G29" s="4">
        <v>81.359999999999985</v>
      </c>
      <c r="J29" t="s">
        <v>250</v>
      </c>
      <c r="N29" s="2"/>
      <c r="O29" s="2" t="s">
        <v>62</v>
      </c>
      <c r="P29">
        <v>3</v>
      </c>
      <c r="Q29">
        <v>40</v>
      </c>
      <c r="R29" t="s">
        <v>315</v>
      </c>
      <c r="AE29" t="s">
        <v>169</v>
      </c>
      <c r="AF29" s="1">
        <v>79.099999999999994</v>
      </c>
      <c r="AG29" t="s">
        <v>170</v>
      </c>
      <c r="AH29" s="1"/>
      <c r="AI29" s="1"/>
      <c r="AJ29" s="2"/>
    </row>
    <row r="30" spans="3:36">
      <c r="D30" t="s">
        <v>174</v>
      </c>
      <c r="E30" s="5">
        <v>1.25</v>
      </c>
      <c r="F30" s="2" t="s">
        <v>141</v>
      </c>
      <c r="G30" s="4">
        <v>81.359999999999985</v>
      </c>
      <c r="J30" t="s">
        <v>251</v>
      </c>
      <c r="N30" s="2"/>
      <c r="O30" s="2" t="s">
        <v>63</v>
      </c>
      <c r="P30">
        <v>3</v>
      </c>
      <c r="Q30">
        <v>40</v>
      </c>
      <c r="R30" t="s">
        <v>316</v>
      </c>
      <c r="AE30" t="s">
        <v>172</v>
      </c>
      <c r="AF30" s="1">
        <v>89.27</v>
      </c>
      <c r="AG30" t="s">
        <v>173</v>
      </c>
      <c r="AH30" s="1"/>
      <c r="AI30" s="1"/>
      <c r="AJ30" s="2"/>
    </row>
    <row r="31" spans="3:36">
      <c r="D31" s="2" t="s">
        <v>175</v>
      </c>
      <c r="E31" s="5">
        <v>1.25</v>
      </c>
      <c r="F31" s="2" t="s">
        <v>144</v>
      </c>
      <c r="G31" s="4">
        <v>81.359999999999985</v>
      </c>
      <c r="J31" t="s">
        <v>252</v>
      </c>
      <c r="N31" s="2"/>
      <c r="O31" s="2" t="s">
        <v>52</v>
      </c>
      <c r="P31">
        <v>3</v>
      </c>
      <c r="Q31">
        <v>40</v>
      </c>
      <c r="R31" t="s">
        <v>317</v>
      </c>
      <c r="AF31" s="1">
        <v>0</v>
      </c>
      <c r="AH31" s="1"/>
      <c r="AI31" s="1"/>
      <c r="AJ31" s="2"/>
    </row>
    <row r="32" spans="3:36">
      <c r="D32" t="s">
        <v>179</v>
      </c>
      <c r="E32" s="5">
        <v>1.25</v>
      </c>
      <c r="F32" s="2" t="s">
        <v>176</v>
      </c>
      <c r="G32" s="4">
        <v>159.32999999999998</v>
      </c>
      <c r="J32" t="s">
        <v>253</v>
      </c>
      <c r="N32" s="2"/>
      <c r="O32" s="2" t="s">
        <v>64</v>
      </c>
      <c r="P32">
        <v>3</v>
      </c>
      <c r="Q32">
        <v>40</v>
      </c>
      <c r="R32" t="s">
        <v>318</v>
      </c>
      <c r="AE32" t="s">
        <v>177</v>
      </c>
      <c r="AF32" s="1">
        <v>70.059999999999988</v>
      </c>
      <c r="AG32" t="s">
        <v>178</v>
      </c>
      <c r="AH32" s="1"/>
      <c r="AI32" s="1"/>
      <c r="AJ32" s="2"/>
    </row>
    <row r="33" spans="4:36">
      <c r="D33" s="2" t="s">
        <v>183</v>
      </c>
      <c r="E33" s="5">
        <v>1.1499999999999999</v>
      </c>
      <c r="F33" s="2" t="s">
        <v>180</v>
      </c>
      <c r="G33" s="4">
        <v>159.32999999999998</v>
      </c>
      <c r="J33" t="s">
        <v>254</v>
      </c>
      <c r="N33" s="2"/>
      <c r="O33" s="2" t="s">
        <v>65</v>
      </c>
      <c r="P33">
        <v>3</v>
      </c>
      <c r="Q33">
        <v>40</v>
      </c>
      <c r="R33" t="s">
        <v>319</v>
      </c>
      <c r="AE33" t="s">
        <v>181</v>
      </c>
      <c r="AF33" s="1">
        <v>100.57</v>
      </c>
      <c r="AG33" t="s">
        <v>182</v>
      </c>
      <c r="AH33" s="1"/>
      <c r="AI33" s="1"/>
      <c r="AJ33" s="2"/>
    </row>
    <row r="34" spans="4:36">
      <c r="D34" t="s">
        <v>205</v>
      </c>
      <c r="E34" s="5">
        <v>1.25</v>
      </c>
      <c r="F34" s="2" t="s">
        <v>184</v>
      </c>
      <c r="G34" s="4">
        <v>82.49</v>
      </c>
      <c r="J34" t="s">
        <v>255</v>
      </c>
      <c r="N34" s="2"/>
      <c r="O34" s="2" t="s">
        <v>66</v>
      </c>
      <c r="P34">
        <v>3</v>
      </c>
      <c r="Q34">
        <v>40</v>
      </c>
      <c r="R34" t="s">
        <v>320</v>
      </c>
      <c r="AE34" t="s">
        <v>185</v>
      </c>
      <c r="AF34" s="1">
        <v>166.10999999999999</v>
      </c>
      <c r="AG34" t="s">
        <v>186</v>
      </c>
      <c r="AH34" s="1"/>
      <c r="AI34" s="1"/>
      <c r="AJ34" s="2"/>
    </row>
    <row r="35" spans="4:36">
      <c r="D35" t="s">
        <v>187</v>
      </c>
      <c r="E35" s="5">
        <v>1.25</v>
      </c>
      <c r="J35" t="s">
        <v>256</v>
      </c>
      <c r="N35" s="2"/>
      <c r="O35" s="2" t="s">
        <v>67</v>
      </c>
      <c r="P35">
        <v>3</v>
      </c>
      <c r="Q35">
        <v>40</v>
      </c>
      <c r="R35" t="s">
        <v>321</v>
      </c>
    </row>
    <row r="36" spans="4:36">
      <c r="D36" t="s">
        <v>208</v>
      </c>
      <c r="E36" s="5">
        <v>1.25</v>
      </c>
      <c r="J36" t="s">
        <v>257</v>
      </c>
      <c r="N36" s="2"/>
      <c r="O36" s="2" t="s">
        <v>68</v>
      </c>
      <c r="P36">
        <v>3</v>
      </c>
      <c r="Q36">
        <v>40</v>
      </c>
      <c r="R36" t="s">
        <v>322</v>
      </c>
    </row>
    <row r="37" spans="4:36">
      <c r="D37" t="s">
        <v>188</v>
      </c>
      <c r="E37" s="5">
        <v>1.25</v>
      </c>
      <c r="J37" t="s">
        <v>258</v>
      </c>
      <c r="N37" s="2"/>
      <c r="O37" s="2" t="s">
        <v>69</v>
      </c>
      <c r="P37">
        <v>3</v>
      </c>
      <c r="Q37">
        <v>40</v>
      </c>
      <c r="R37" t="s">
        <v>323</v>
      </c>
    </row>
    <row r="38" spans="4:36">
      <c r="D38" s="2" t="s">
        <v>189</v>
      </c>
      <c r="E38" s="5">
        <v>1.25</v>
      </c>
      <c r="J38" t="s">
        <v>259</v>
      </c>
      <c r="N38" s="2"/>
      <c r="O38" s="2" t="s">
        <v>70</v>
      </c>
      <c r="P38">
        <v>3</v>
      </c>
      <c r="Q38">
        <v>40</v>
      </c>
      <c r="R38" t="s">
        <v>324</v>
      </c>
    </row>
    <row r="39" spans="4:36">
      <c r="D39" t="s">
        <v>210</v>
      </c>
      <c r="E39" s="5">
        <v>1.25</v>
      </c>
      <c r="J39" t="s">
        <v>260</v>
      </c>
      <c r="N39" s="2"/>
      <c r="O39" s="2" t="s">
        <v>71</v>
      </c>
      <c r="P39">
        <v>3</v>
      </c>
      <c r="Q39">
        <v>40</v>
      </c>
      <c r="R39" t="s">
        <v>325</v>
      </c>
    </row>
    <row r="40" spans="4:36">
      <c r="D40" s="2" t="s">
        <v>206</v>
      </c>
      <c r="E40" s="5">
        <v>1.25</v>
      </c>
      <c r="J40" t="s">
        <v>261</v>
      </c>
      <c r="N40" s="2"/>
      <c r="O40" s="2" t="s">
        <v>72</v>
      </c>
      <c r="P40">
        <v>3</v>
      </c>
      <c r="Q40">
        <v>40</v>
      </c>
      <c r="R40" t="s">
        <v>326</v>
      </c>
    </row>
    <row r="41" spans="4:36">
      <c r="D41" t="s">
        <v>190</v>
      </c>
      <c r="E41" s="5">
        <v>1.1499999999999999</v>
      </c>
      <c r="J41" t="s">
        <v>262</v>
      </c>
      <c r="N41" s="2"/>
      <c r="O41" s="2" t="s">
        <v>73</v>
      </c>
      <c r="P41">
        <v>3</v>
      </c>
      <c r="Q41">
        <v>40</v>
      </c>
      <c r="R41" t="s">
        <v>327</v>
      </c>
    </row>
    <row r="42" spans="4:36">
      <c r="D42" t="s">
        <v>191</v>
      </c>
      <c r="E42" s="5">
        <v>1.1499999999999999</v>
      </c>
      <c r="J42" t="s">
        <v>263</v>
      </c>
      <c r="N42" s="2"/>
      <c r="O42" s="2" t="s">
        <v>74</v>
      </c>
      <c r="P42">
        <v>3</v>
      </c>
      <c r="Q42">
        <v>25</v>
      </c>
      <c r="R42" t="s">
        <v>328</v>
      </c>
    </row>
    <row r="43" spans="4:36">
      <c r="D43" t="s">
        <v>192</v>
      </c>
      <c r="E43" s="5">
        <v>1.1499999999999999</v>
      </c>
      <c r="J43" t="s">
        <v>264</v>
      </c>
      <c r="N43" s="2"/>
      <c r="O43" s="2" t="s">
        <v>75</v>
      </c>
      <c r="P43">
        <v>3</v>
      </c>
      <c r="Q43">
        <v>22</v>
      </c>
      <c r="R43" t="s">
        <v>329</v>
      </c>
    </row>
    <row r="44" spans="4:36">
      <c r="D44" s="2" t="s">
        <v>209</v>
      </c>
      <c r="E44" s="5">
        <v>1.25</v>
      </c>
      <c r="J44" t="s">
        <v>265</v>
      </c>
      <c r="N44" s="2"/>
      <c r="O44" s="2" t="s">
        <v>76</v>
      </c>
      <c r="P44">
        <v>3</v>
      </c>
      <c r="Q44">
        <v>20</v>
      </c>
      <c r="R44" t="s">
        <v>330</v>
      </c>
    </row>
    <row r="45" spans="4:36">
      <c r="D45" t="s">
        <v>193</v>
      </c>
      <c r="E45" s="5">
        <v>1.1499999999999999</v>
      </c>
      <c r="J45" t="s">
        <v>266</v>
      </c>
      <c r="N45" s="2"/>
      <c r="O45" s="2" t="s">
        <v>77</v>
      </c>
      <c r="P45">
        <v>3</v>
      </c>
      <c r="Q45">
        <v>20</v>
      </c>
      <c r="R45" t="s">
        <v>331</v>
      </c>
    </row>
    <row r="46" spans="4:36">
      <c r="D46" t="s">
        <v>194</v>
      </c>
      <c r="E46" s="5">
        <v>1.25</v>
      </c>
      <c r="J46" t="s">
        <v>267</v>
      </c>
      <c r="N46" s="2"/>
      <c r="O46" s="2" t="s">
        <v>78</v>
      </c>
      <c r="P46">
        <v>3</v>
      </c>
      <c r="Q46">
        <v>15</v>
      </c>
      <c r="R46" t="s">
        <v>332</v>
      </c>
    </row>
    <row r="47" spans="4:36">
      <c r="D47" t="s">
        <v>195</v>
      </c>
      <c r="E47" s="5">
        <v>1.25</v>
      </c>
      <c r="J47" t="s">
        <v>268</v>
      </c>
      <c r="N47" s="2"/>
      <c r="O47" s="2" t="s">
        <v>79</v>
      </c>
      <c r="P47">
        <v>3</v>
      </c>
      <c r="Q47">
        <v>15</v>
      </c>
      <c r="R47" t="s">
        <v>333</v>
      </c>
    </row>
    <row r="48" spans="4:36">
      <c r="D48" t="s">
        <v>196</v>
      </c>
      <c r="E48" s="5">
        <v>1.25</v>
      </c>
      <c r="J48" t="s">
        <v>269</v>
      </c>
      <c r="N48" s="2"/>
      <c r="O48" s="2" t="s">
        <v>80</v>
      </c>
      <c r="P48">
        <v>3</v>
      </c>
      <c r="Q48">
        <v>40</v>
      </c>
      <c r="R48" t="s">
        <v>334</v>
      </c>
    </row>
    <row r="49" spans="4:18">
      <c r="D49" t="s">
        <v>197</v>
      </c>
      <c r="E49" s="5">
        <v>1.25</v>
      </c>
      <c r="J49" t="s">
        <v>270</v>
      </c>
      <c r="N49" s="2"/>
      <c r="O49" s="2" t="s">
        <v>81</v>
      </c>
      <c r="P49">
        <v>3</v>
      </c>
      <c r="Q49">
        <v>40</v>
      </c>
      <c r="R49" t="s">
        <v>335</v>
      </c>
    </row>
    <row r="50" spans="4:18">
      <c r="D50" t="s">
        <v>198</v>
      </c>
      <c r="E50" s="5">
        <v>1.25</v>
      </c>
      <c r="J50" t="s">
        <v>271</v>
      </c>
      <c r="N50" s="2"/>
      <c r="O50" s="2" t="s">
        <v>62</v>
      </c>
      <c r="P50">
        <v>4</v>
      </c>
      <c r="Q50">
        <v>40</v>
      </c>
      <c r="R50" t="s">
        <v>336</v>
      </c>
    </row>
    <row r="51" spans="4:18">
      <c r="D51" s="2" t="s">
        <v>199</v>
      </c>
      <c r="E51" s="5">
        <v>1.1499999999999999</v>
      </c>
      <c r="J51" t="s">
        <v>272</v>
      </c>
      <c r="N51" s="2"/>
      <c r="O51" s="2" t="s">
        <v>63</v>
      </c>
      <c r="P51">
        <v>4</v>
      </c>
      <c r="Q51">
        <v>40</v>
      </c>
      <c r="R51" t="s">
        <v>337</v>
      </c>
    </row>
    <row r="52" spans="4:18">
      <c r="D52" s="2" t="s">
        <v>200</v>
      </c>
      <c r="E52" s="5">
        <v>1.1499999999999999</v>
      </c>
      <c r="J52" t="s">
        <v>273</v>
      </c>
      <c r="N52" s="2"/>
      <c r="O52" s="2" t="s">
        <v>52</v>
      </c>
      <c r="P52">
        <v>4</v>
      </c>
      <c r="Q52">
        <v>40</v>
      </c>
      <c r="R52" t="s">
        <v>338</v>
      </c>
    </row>
    <row r="53" spans="4:18">
      <c r="D53" s="2" t="s">
        <v>201</v>
      </c>
      <c r="E53" s="5">
        <v>1.1499999999999999</v>
      </c>
      <c r="J53" t="s">
        <v>274</v>
      </c>
      <c r="N53" s="2"/>
      <c r="O53" s="2" t="s">
        <v>64</v>
      </c>
      <c r="P53">
        <v>4</v>
      </c>
      <c r="Q53">
        <v>40</v>
      </c>
      <c r="R53" t="s">
        <v>339</v>
      </c>
    </row>
    <row r="54" spans="4:18">
      <c r="D54" s="2" t="s">
        <v>202</v>
      </c>
      <c r="E54" s="5">
        <v>1.1499999999999999</v>
      </c>
      <c r="J54" t="s">
        <v>275</v>
      </c>
      <c r="N54" s="2"/>
      <c r="O54" s="2" t="s">
        <v>65</v>
      </c>
      <c r="P54">
        <v>4</v>
      </c>
      <c r="Q54">
        <v>40</v>
      </c>
      <c r="R54" t="s">
        <v>340</v>
      </c>
    </row>
    <row r="55" spans="4:18">
      <c r="D55" s="2" t="s">
        <v>203</v>
      </c>
      <c r="E55" s="5">
        <v>1.1499999999999999</v>
      </c>
      <c r="J55" t="s">
        <v>276</v>
      </c>
      <c r="N55" s="2"/>
      <c r="O55" s="2" t="s">
        <v>66</v>
      </c>
      <c r="P55">
        <v>4</v>
      </c>
      <c r="Q55">
        <v>40</v>
      </c>
      <c r="R55" t="s">
        <v>341</v>
      </c>
    </row>
    <row r="56" spans="4:18">
      <c r="D56" s="2" t="s">
        <v>204</v>
      </c>
      <c r="E56" s="5">
        <v>1.25</v>
      </c>
      <c r="J56" t="s">
        <v>277</v>
      </c>
      <c r="N56" s="2"/>
      <c r="O56" s="2" t="s">
        <v>67</v>
      </c>
      <c r="P56">
        <v>4</v>
      </c>
      <c r="Q56">
        <v>40</v>
      </c>
      <c r="R56" t="s">
        <v>342</v>
      </c>
    </row>
    <row r="57" spans="4:18">
      <c r="E57" s="40"/>
      <c r="N57" s="2"/>
      <c r="O57" s="2" t="s">
        <v>68</v>
      </c>
      <c r="P57">
        <v>4</v>
      </c>
      <c r="Q57">
        <v>40</v>
      </c>
      <c r="R57" t="s">
        <v>343</v>
      </c>
    </row>
    <row r="58" spans="4:18">
      <c r="E58" s="40"/>
      <c r="N58" s="2"/>
      <c r="O58" s="2" t="s">
        <v>69</v>
      </c>
      <c r="P58">
        <v>4</v>
      </c>
      <c r="Q58">
        <v>40</v>
      </c>
      <c r="R58" t="s">
        <v>344</v>
      </c>
    </row>
    <row r="59" spans="4:18">
      <c r="E59" s="40"/>
      <c r="N59" s="2"/>
      <c r="O59" s="2" t="s">
        <v>70</v>
      </c>
      <c r="P59">
        <v>4</v>
      </c>
      <c r="Q59">
        <v>35</v>
      </c>
      <c r="R59" t="s">
        <v>345</v>
      </c>
    </row>
    <row r="60" spans="4:18">
      <c r="E60" s="5"/>
      <c r="N60" s="2"/>
      <c r="O60" s="2" t="s">
        <v>71</v>
      </c>
      <c r="P60">
        <v>4</v>
      </c>
      <c r="Q60">
        <v>30</v>
      </c>
      <c r="R60" t="s">
        <v>346</v>
      </c>
    </row>
    <row r="61" spans="4:18">
      <c r="E61" s="5"/>
      <c r="N61" s="2"/>
      <c r="O61" s="2" t="s">
        <v>72</v>
      </c>
      <c r="P61">
        <v>4</v>
      </c>
      <c r="Q61">
        <v>30</v>
      </c>
      <c r="R61" t="s">
        <v>347</v>
      </c>
    </row>
    <row r="62" spans="4:18">
      <c r="E62" s="5"/>
      <c r="N62" s="2"/>
      <c r="O62" s="2" t="s">
        <v>73</v>
      </c>
      <c r="P62">
        <v>4</v>
      </c>
      <c r="Q62">
        <v>20</v>
      </c>
      <c r="R62" t="s">
        <v>348</v>
      </c>
    </row>
    <row r="63" spans="4:18">
      <c r="E63" s="5"/>
      <c r="N63" s="2"/>
      <c r="O63" s="2" t="s">
        <v>74</v>
      </c>
      <c r="P63">
        <v>4</v>
      </c>
      <c r="Q63">
        <v>18</v>
      </c>
      <c r="R63" t="s">
        <v>349</v>
      </c>
    </row>
    <row r="64" spans="4:18">
      <c r="E64" s="5"/>
      <c r="N64" s="2"/>
      <c r="O64" s="2" t="s">
        <v>75</v>
      </c>
      <c r="P64">
        <v>4</v>
      </c>
      <c r="Q64">
        <v>15</v>
      </c>
      <c r="R64" t="s">
        <v>350</v>
      </c>
    </row>
    <row r="65" spans="5:18">
      <c r="E65" s="5"/>
      <c r="N65" s="2"/>
      <c r="O65" s="2" t="s">
        <v>76</v>
      </c>
      <c r="P65">
        <v>4</v>
      </c>
      <c r="Q65">
        <v>15</v>
      </c>
      <c r="R65" t="s">
        <v>351</v>
      </c>
    </row>
    <row r="66" spans="5:18">
      <c r="E66" s="40"/>
      <c r="N66" s="2"/>
      <c r="O66" s="2" t="s">
        <v>77</v>
      </c>
      <c r="P66">
        <v>4</v>
      </c>
      <c r="Q66">
        <v>12</v>
      </c>
      <c r="R66" t="s">
        <v>352</v>
      </c>
    </row>
    <row r="67" spans="5:18">
      <c r="E67" s="5"/>
      <c r="N67" s="2"/>
      <c r="O67" s="2" t="s">
        <v>78</v>
      </c>
      <c r="P67">
        <v>4</v>
      </c>
      <c r="Q67">
        <v>12</v>
      </c>
      <c r="R67" t="s">
        <v>353</v>
      </c>
    </row>
    <row r="68" spans="5:18">
      <c r="E68" s="5"/>
      <c r="N68" s="2"/>
      <c r="O68" s="2" t="s">
        <v>79</v>
      </c>
      <c r="P68">
        <v>4</v>
      </c>
      <c r="Q68">
        <v>40</v>
      </c>
      <c r="R68" t="s">
        <v>354</v>
      </c>
    </row>
    <row r="69" spans="5:18">
      <c r="E69" s="5"/>
      <c r="N69" s="2"/>
      <c r="O69" s="2" t="s">
        <v>80</v>
      </c>
      <c r="P69">
        <v>4</v>
      </c>
      <c r="Q69">
        <v>40</v>
      </c>
      <c r="R69" t="s">
        <v>355</v>
      </c>
    </row>
    <row r="70" spans="5:18">
      <c r="E70" s="5"/>
      <c r="N70" s="2"/>
      <c r="O70" s="2" t="s">
        <v>81</v>
      </c>
      <c r="P70">
        <v>4</v>
      </c>
      <c r="Q70">
        <v>40</v>
      </c>
      <c r="R70" t="s">
        <v>356</v>
      </c>
    </row>
    <row r="71" spans="5:18">
      <c r="E71" s="5"/>
      <c r="N71" s="2"/>
      <c r="O71" s="2" t="s">
        <v>62</v>
      </c>
      <c r="P71">
        <v>5</v>
      </c>
      <c r="Q71">
        <v>40</v>
      </c>
      <c r="R71" t="s">
        <v>357</v>
      </c>
    </row>
    <row r="72" spans="5:18">
      <c r="E72" s="5"/>
      <c r="N72" s="2"/>
      <c r="O72" s="2" t="s">
        <v>63</v>
      </c>
      <c r="P72">
        <v>5</v>
      </c>
      <c r="Q72">
        <v>40</v>
      </c>
      <c r="R72" t="s">
        <v>358</v>
      </c>
    </row>
    <row r="73" spans="5:18">
      <c r="E73" s="5"/>
      <c r="N73" s="2"/>
      <c r="O73" s="2" t="s">
        <v>52</v>
      </c>
      <c r="P73">
        <v>5</v>
      </c>
      <c r="Q73">
        <v>40</v>
      </c>
      <c r="R73" t="s">
        <v>359</v>
      </c>
    </row>
    <row r="74" spans="5:18">
      <c r="E74" s="5"/>
      <c r="N74" s="2"/>
      <c r="O74" s="2" t="s">
        <v>64</v>
      </c>
      <c r="P74">
        <v>5</v>
      </c>
      <c r="Q74">
        <v>40</v>
      </c>
      <c r="R74" t="s">
        <v>360</v>
      </c>
    </row>
    <row r="75" spans="5:18">
      <c r="E75" s="8"/>
      <c r="N75" s="2"/>
      <c r="O75" s="2" t="s">
        <v>65</v>
      </c>
      <c r="P75">
        <v>5</v>
      </c>
      <c r="Q75">
        <v>40</v>
      </c>
      <c r="R75" t="s">
        <v>361</v>
      </c>
    </row>
    <row r="76" spans="5:18">
      <c r="E76" s="8"/>
      <c r="N76" s="2"/>
      <c r="O76" s="2" t="s">
        <v>66</v>
      </c>
      <c r="P76">
        <v>5</v>
      </c>
      <c r="Q76">
        <v>40</v>
      </c>
      <c r="R76" t="s">
        <v>362</v>
      </c>
    </row>
    <row r="77" spans="5:18">
      <c r="E77" s="8"/>
      <c r="N77" s="2"/>
      <c r="O77" s="2" t="s">
        <v>67</v>
      </c>
      <c r="P77">
        <v>5</v>
      </c>
      <c r="Q77">
        <v>40</v>
      </c>
      <c r="R77" t="s">
        <v>363</v>
      </c>
    </row>
    <row r="78" spans="5:18">
      <c r="E78" s="8"/>
      <c r="N78" s="2"/>
      <c r="O78" s="2" t="s">
        <v>68</v>
      </c>
      <c r="P78">
        <v>5</v>
      </c>
      <c r="Q78">
        <v>40</v>
      </c>
      <c r="R78" t="s">
        <v>364</v>
      </c>
    </row>
    <row r="79" spans="5:18">
      <c r="E79" s="8"/>
      <c r="N79" s="2"/>
      <c r="O79" s="2" t="s">
        <v>69</v>
      </c>
      <c r="P79">
        <v>5</v>
      </c>
      <c r="Q79">
        <v>30</v>
      </c>
      <c r="R79" t="s">
        <v>365</v>
      </c>
    </row>
    <row r="80" spans="5:18">
      <c r="E80" s="8"/>
      <c r="N80" s="2"/>
      <c r="O80" s="2" t="s">
        <v>70</v>
      </c>
      <c r="P80">
        <v>5</v>
      </c>
      <c r="Q80">
        <v>30</v>
      </c>
      <c r="R80" t="s">
        <v>366</v>
      </c>
    </row>
    <row r="81" spans="5:18">
      <c r="E81" s="5"/>
      <c r="N81" s="2"/>
      <c r="O81" s="2" t="s">
        <v>71</v>
      </c>
      <c r="P81">
        <v>5</v>
      </c>
      <c r="Q81">
        <v>30</v>
      </c>
      <c r="R81" t="s">
        <v>367</v>
      </c>
    </row>
    <row r="82" spans="5:18">
      <c r="E82" s="5"/>
      <c r="N82" s="2"/>
      <c r="O82" s="2" t="s">
        <v>72</v>
      </c>
      <c r="P82">
        <v>5</v>
      </c>
      <c r="Q82">
        <v>18</v>
      </c>
      <c r="R82" t="s">
        <v>368</v>
      </c>
    </row>
    <row r="83" spans="5:18">
      <c r="N83" s="2"/>
      <c r="O83" s="2" t="s">
        <v>73</v>
      </c>
      <c r="P83">
        <v>5</v>
      </c>
      <c r="Q83">
        <v>15</v>
      </c>
      <c r="R83" t="s">
        <v>369</v>
      </c>
    </row>
    <row r="84" spans="5:18">
      <c r="N84" s="2"/>
      <c r="O84" s="2" t="s">
        <v>74</v>
      </c>
      <c r="P84">
        <v>5</v>
      </c>
      <c r="Q84">
        <v>15</v>
      </c>
      <c r="R84" t="s">
        <v>370</v>
      </c>
    </row>
    <row r="85" spans="5:18">
      <c r="J85" t="s">
        <v>15</v>
      </c>
      <c r="N85" s="2"/>
      <c r="O85" s="2" t="s">
        <v>75</v>
      </c>
      <c r="P85">
        <v>5</v>
      </c>
      <c r="Q85">
        <v>15</v>
      </c>
      <c r="R85" t="s">
        <v>371</v>
      </c>
    </row>
    <row r="86" spans="5:18">
      <c r="N86" s="2"/>
      <c r="O86" s="2" t="s">
        <v>76</v>
      </c>
      <c r="P86">
        <v>5</v>
      </c>
      <c r="Q86">
        <v>12</v>
      </c>
      <c r="R86" t="s">
        <v>372</v>
      </c>
    </row>
    <row r="87" spans="5:18">
      <c r="N87" s="2"/>
      <c r="O87" s="2" t="s">
        <v>77</v>
      </c>
      <c r="P87">
        <v>5</v>
      </c>
      <c r="Q87">
        <v>12</v>
      </c>
      <c r="R87" t="s">
        <v>373</v>
      </c>
    </row>
    <row r="88" spans="5:18">
      <c r="N88" s="2"/>
      <c r="O88" s="2" t="s">
        <v>78</v>
      </c>
      <c r="P88">
        <v>5</v>
      </c>
      <c r="Q88">
        <v>40</v>
      </c>
      <c r="R88" t="s">
        <v>374</v>
      </c>
    </row>
    <row r="89" spans="5:18">
      <c r="N89" s="2"/>
      <c r="O89" s="2" t="s">
        <v>79</v>
      </c>
      <c r="P89">
        <v>5</v>
      </c>
      <c r="Q89">
        <v>40</v>
      </c>
      <c r="R89" t="s">
        <v>375</v>
      </c>
    </row>
    <row r="90" spans="5:18">
      <c r="N90" s="2"/>
      <c r="O90" s="2" t="s">
        <v>80</v>
      </c>
      <c r="P90">
        <v>5</v>
      </c>
      <c r="Q90">
        <v>40</v>
      </c>
      <c r="R90" t="s">
        <v>376</v>
      </c>
    </row>
    <row r="91" spans="5:18">
      <c r="N91" s="2"/>
      <c r="O91" s="2" t="s">
        <v>81</v>
      </c>
      <c r="P91">
        <v>5</v>
      </c>
      <c r="Q91">
        <v>40</v>
      </c>
      <c r="R91" t="s">
        <v>377</v>
      </c>
    </row>
    <row r="92" spans="5:18">
      <c r="N92" s="2"/>
      <c r="O92" s="2" t="s">
        <v>62</v>
      </c>
      <c r="P92">
        <v>6</v>
      </c>
      <c r="Q92">
        <v>40</v>
      </c>
      <c r="R92" t="s">
        <v>378</v>
      </c>
    </row>
    <row r="93" spans="5:18">
      <c r="N93" s="2"/>
      <c r="O93" s="2" t="s">
        <v>63</v>
      </c>
      <c r="P93">
        <v>6</v>
      </c>
      <c r="Q93">
        <v>40</v>
      </c>
      <c r="R93" t="s">
        <v>379</v>
      </c>
    </row>
    <row r="94" spans="5:18">
      <c r="N94" s="2"/>
      <c r="O94" s="2" t="s">
        <v>52</v>
      </c>
      <c r="P94">
        <v>6</v>
      </c>
      <c r="Q94">
        <v>40</v>
      </c>
      <c r="R94" t="s">
        <v>380</v>
      </c>
    </row>
    <row r="95" spans="5:18">
      <c r="N95" s="2"/>
      <c r="O95" s="2" t="s">
        <v>64</v>
      </c>
      <c r="P95">
        <v>6</v>
      </c>
      <c r="Q95">
        <v>40</v>
      </c>
      <c r="R95" t="s">
        <v>381</v>
      </c>
    </row>
    <row r="96" spans="5:18">
      <c r="N96" s="2"/>
      <c r="O96" s="2" t="s">
        <v>65</v>
      </c>
      <c r="P96">
        <v>6</v>
      </c>
      <c r="Q96">
        <v>35</v>
      </c>
      <c r="R96" t="s">
        <v>382</v>
      </c>
    </row>
    <row r="97" spans="14:18">
      <c r="N97" s="2"/>
      <c r="O97" s="2" t="s">
        <v>66</v>
      </c>
      <c r="P97">
        <v>6</v>
      </c>
      <c r="Q97">
        <v>35</v>
      </c>
      <c r="R97" t="s">
        <v>383</v>
      </c>
    </row>
    <row r="98" spans="14:18">
      <c r="N98" s="2"/>
      <c r="O98" s="2" t="s">
        <v>67</v>
      </c>
      <c r="P98">
        <v>6</v>
      </c>
      <c r="Q98">
        <v>35</v>
      </c>
      <c r="R98" t="s">
        <v>384</v>
      </c>
    </row>
    <row r="99" spans="14:18">
      <c r="N99" s="2"/>
      <c r="O99" s="2" t="s">
        <v>68</v>
      </c>
      <c r="P99">
        <v>6</v>
      </c>
      <c r="Q99">
        <v>25</v>
      </c>
      <c r="R99" t="s">
        <v>385</v>
      </c>
    </row>
    <row r="100" spans="14:18">
      <c r="N100" s="2"/>
      <c r="O100" s="2" t="s">
        <v>69</v>
      </c>
      <c r="P100">
        <v>6</v>
      </c>
      <c r="Q100">
        <v>25</v>
      </c>
      <c r="R100" t="s">
        <v>386</v>
      </c>
    </row>
    <row r="101" spans="14:18">
      <c r="N101" s="2"/>
      <c r="O101" s="2" t="s">
        <v>70</v>
      </c>
      <c r="P101">
        <v>6</v>
      </c>
      <c r="Q101">
        <v>25</v>
      </c>
      <c r="R101" t="s">
        <v>387</v>
      </c>
    </row>
    <row r="102" spans="14:18">
      <c r="N102" s="2"/>
      <c r="O102" s="2" t="s">
        <v>71</v>
      </c>
      <c r="P102">
        <v>6</v>
      </c>
      <c r="Q102">
        <v>15</v>
      </c>
      <c r="R102" t="s">
        <v>388</v>
      </c>
    </row>
    <row r="103" spans="14:18">
      <c r="N103" s="2"/>
      <c r="O103" s="2" t="s">
        <v>72</v>
      </c>
      <c r="P103">
        <v>6</v>
      </c>
      <c r="Q103">
        <v>15</v>
      </c>
      <c r="R103" t="s">
        <v>389</v>
      </c>
    </row>
    <row r="104" spans="14:18">
      <c r="N104" s="2"/>
      <c r="O104" s="2" t="s">
        <v>73</v>
      </c>
      <c r="P104">
        <v>6</v>
      </c>
      <c r="Q104">
        <v>15</v>
      </c>
      <c r="R104" t="s">
        <v>390</v>
      </c>
    </row>
    <row r="105" spans="14:18">
      <c r="N105" s="2"/>
      <c r="O105" s="2" t="s">
        <v>74</v>
      </c>
      <c r="P105">
        <v>6</v>
      </c>
      <c r="Q105">
        <v>15</v>
      </c>
      <c r="R105" t="s">
        <v>391</v>
      </c>
    </row>
    <row r="106" spans="14:18">
      <c r="N106" s="2"/>
      <c r="O106" s="2" t="s">
        <v>75</v>
      </c>
      <c r="P106">
        <v>6</v>
      </c>
      <c r="Q106">
        <v>12</v>
      </c>
      <c r="R106" t="s">
        <v>392</v>
      </c>
    </row>
    <row r="107" spans="14:18">
      <c r="N107" s="2"/>
      <c r="O107" s="2" t="s">
        <v>76</v>
      </c>
      <c r="P107">
        <v>6</v>
      </c>
      <c r="Q107">
        <v>12</v>
      </c>
      <c r="R107" t="s">
        <v>393</v>
      </c>
    </row>
    <row r="108" spans="14:18">
      <c r="N108" s="2"/>
      <c r="O108" s="2" t="s">
        <v>77</v>
      </c>
      <c r="P108">
        <v>6</v>
      </c>
      <c r="Q108">
        <v>12</v>
      </c>
      <c r="R108" t="s">
        <v>394</v>
      </c>
    </row>
    <row r="109" spans="14:18">
      <c r="N109" s="2"/>
      <c r="O109" s="2" t="s">
        <v>78</v>
      </c>
      <c r="P109">
        <v>6</v>
      </c>
      <c r="Q109">
        <v>12</v>
      </c>
      <c r="R109" t="s">
        <v>395</v>
      </c>
    </row>
    <row r="110" spans="14:18">
      <c r="N110" s="2"/>
      <c r="O110" s="2" t="s">
        <v>79</v>
      </c>
      <c r="P110">
        <v>6</v>
      </c>
      <c r="Q110">
        <v>12</v>
      </c>
      <c r="R110" t="s">
        <v>396</v>
      </c>
    </row>
    <row r="111" spans="14:18">
      <c r="N111" s="2"/>
      <c r="O111" s="2" t="s">
        <v>80</v>
      </c>
      <c r="P111">
        <v>6</v>
      </c>
      <c r="Q111">
        <v>12</v>
      </c>
      <c r="R111" t="s">
        <v>397</v>
      </c>
    </row>
    <row r="112" spans="14:18">
      <c r="N112" s="2"/>
      <c r="O112" s="2" t="s">
        <v>81</v>
      </c>
      <c r="P112">
        <v>6</v>
      </c>
      <c r="Q112">
        <v>12</v>
      </c>
      <c r="R112" t="s">
        <v>398</v>
      </c>
    </row>
  </sheetData>
  <autoFilter ref="A7:AA82"/>
  <phoneticPr fontId="1" type="noConversion"/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B19"/>
  <sheetViews>
    <sheetView workbookViewId="0">
      <selection activeCell="B11" sqref="B11"/>
    </sheetView>
  </sheetViews>
  <sheetFormatPr defaultColWidth="8.7109375" defaultRowHeight="12.75"/>
  <cols>
    <col min="1" max="1" width="42.7109375" style="15" bestFit="1" customWidth="1"/>
    <col min="2" max="2" width="8.7109375" style="21" customWidth="1"/>
    <col min="3" max="16384" width="8.7109375" style="15"/>
  </cols>
  <sheetData>
    <row r="1" spans="1:2">
      <c r="A1" s="16" t="s">
        <v>51</v>
      </c>
      <c r="B1" s="78">
        <v>4</v>
      </c>
    </row>
    <row r="2" spans="1:2">
      <c r="A2" s="16" t="s">
        <v>33</v>
      </c>
      <c r="B2" s="78" t="s">
        <v>52</v>
      </c>
    </row>
    <row r="3" spans="1:2">
      <c r="A3" s="16" t="s">
        <v>53</v>
      </c>
      <c r="B3" s="79">
        <v>105</v>
      </c>
    </row>
    <row r="4" spans="1:2">
      <c r="A4" s="16" t="s">
        <v>54</v>
      </c>
      <c r="B4" s="79">
        <v>70</v>
      </c>
    </row>
    <row r="5" spans="1:2">
      <c r="A5" s="16" t="s">
        <v>55</v>
      </c>
      <c r="B5" s="79">
        <v>18</v>
      </c>
    </row>
    <row r="6" spans="1:2">
      <c r="B6" s="15"/>
    </row>
    <row r="7" spans="1:2">
      <c r="A7" s="16" t="s">
        <v>56</v>
      </c>
      <c r="B7" s="17">
        <f>SUMIF(pricelist!$W:$W,'Расчет теплоодачи'!$B$1&amp;"/"&amp;'Расчет теплоодачи'!$B$2,pricelist!$N:$N)</f>
        <v>52.93</v>
      </c>
    </row>
    <row r="9" spans="1:2">
      <c r="A9" s="16" t="s">
        <v>57</v>
      </c>
      <c r="B9" s="18">
        <f>SUMIF(pricelist!$W:$W,'Расчет теплоодачи'!$B$1&amp;"/"&amp;'Расчет теплоодачи'!$B$2,pricelist!$R:$R)</f>
        <v>1.258</v>
      </c>
    </row>
    <row r="11" spans="1:2">
      <c r="A11" s="19" t="s">
        <v>58</v>
      </c>
      <c r="B11" s="20">
        <f>($B$3+$B$4)/2-$B$5</f>
        <v>69.5</v>
      </c>
    </row>
    <row r="12" spans="1:2" ht="13.5" thickBot="1"/>
    <row r="13" spans="1:2" ht="16.5" thickBot="1">
      <c r="A13" s="22" t="s">
        <v>59</v>
      </c>
      <c r="B13" s="23">
        <f>$B$7*POWER(($B$11/60),$B$9)</f>
        <v>63.680212678332957</v>
      </c>
    </row>
    <row r="15" spans="1:2">
      <c r="A15" s="16" t="s">
        <v>60</v>
      </c>
      <c r="B15" s="79">
        <v>10</v>
      </c>
    </row>
    <row r="17" spans="1:2">
      <c r="A17" s="112" t="s">
        <v>290</v>
      </c>
      <c r="B17" s="79">
        <f>B15*45</f>
        <v>450</v>
      </c>
    </row>
    <row r="19" spans="1:2">
      <c r="A19" s="16" t="s">
        <v>61</v>
      </c>
      <c r="B19" s="17">
        <f>B13*B15</f>
        <v>636.80212678332953</v>
      </c>
    </row>
  </sheetData>
  <sheetProtection sheet="1" objects="1" scenarios="1"/>
  <protectedRanges>
    <protectedRange sqref="B1" name="Range1"/>
    <protectedRange sqref="B2" name="Range2"/>
    <protectedRange sqref="B3" name="Range3"/>
    <protectedRange sqref="B4" name="Range4"/>
    <protectedRange sqref="B5" name="Range5"/>
    <protectedRange sqref="B15 B17" name="Range6"/>
  </protectedRanges>
  <dataConsolidate/>
  <phoneticPr fontId="8" type="noConversion"/>
  <dataValidations count="1">
    <dataValidation type="list" allowBlank="1" showInputMessage="1" showErrorMessage="1" sqref="B2">
      <formula1>Model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6DC168F-ABA7-4D07-8E30-744BC83A2E35}">
          <x14:formula1>
            <xm:f>Ref!$B$8:$B$12</xm:f>
          </x14:formula1>
          <xm:sqref>B1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2"/>
  <dimension ref="A1"/>
  <sheetViews>
    <sheetView view="pageBreakPreview" topLeftCell="A8" zoomScale="85" workbookViewId="0">
      <selection activeCell="Q74" sqref="Q74"/>
    </sheetView>
  </sheetViews>
  <sheetFormatPr defaultRowHeight="12.75"/>
  <sheetData/>
  <phoneticPr fontId="1" type="noConversion"/>
  <pageMargins left="0.75" right="0.33" top="0.54" bottom="0.49" header="0.5" footer="0.5"/>
  <pageSetup paperSize="9" scale="60" orientation="portrait" r:id="rId1"/>
  <headerFooter alignWithMargins="0"/>
  <rowBreaks count="1" manualBreakCount="1">
    <brk id="90" max="14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3"/>
  <dimension ref="A1"/>
  <sheetViews>
    <sheetView view="pageBreakPreview" topLeftCell="A2" zoomScale="85" zoomScaleNormal="85" workbookViewId="0">
      <selection activeCell="R94" sqref="R94"/>
    </sheetView>
  </sheetViews>
  <sheetFormatPr defaultRowHeight="12.75"/>
  <sheetData/>
  <phoneticPr fontId="1" type="noConversion"/>
  <pageMargins left="0.75" right="0.75" top="1" bottom="1" header="0.5" footer="0.5"/>
  <pageSetup paperSize="9" scale="60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4"/>
  <dimension ref="A1"/>
  <sheetViews>
    <sheetView workbookViewId="0">
      <selection activeCell="R139" sqref="R139"/>
    </sheetView>
  </sheetViews>
  <sheetFormatPr defaultRowHeight="12.75"/>
  <sheetData/>
  <phoneticPr fontId="1" type="noConversion"/>
  <pageMargins left="0.75" right="0.75" top="1" bottom="1" header="0.5" footer="0.5"/>
  <pageSetup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5"/>
  <dimension ref="A1"/>
  <sheetViews>
    <sheetView topLeftCell="A2" workbookViewId="0"/>
  </sheetViews>
  <sheetFormatPr defaultRowHeight="12.75"/>
  <sheetData/>
  <phoneticPr fontId="1" type="noConversion"/>
  <pageMargins left="0.75" right="0.75" top="1" bottom="1" header="0.5" footer="0.5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6"/>
  <dimension ref="A1"/>
  <sheetViews>
    <sheetView workbookViewId="0"/>
  </sheetViews>
  <sheetFormatPr defaultRowHeight="12.75"/>
  <sheetData/>
  <phoneticPr fontId="1" type="noConversion"/>
  <pageMargins left="0.75" right="0.75" top="1" bottom="1" header="0.5" footer="0.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18</vt:i4>
      </vt:variant>
    </vt:vector>
  </HeadingPairs>
  <TitlesOfParts>
    <vt:vector size="31" baseType="lpstr">
      <vt:lpstr>подбор радиатора TESI</vt:lpstr>
      <vt:lpstr>pricelist</vt:lpstr>
      <vt:lpstr>Ref</vt:lpstr>
      <vt:lpstr>Расчет теплоодачи</vt:lpstr>
      <vt:lpstr>подключения</vt:lpstr>
      <vt:lpstr>карта цветов</vt:lpstr>
      <vt:lpstr>вентили</vt:lpstr>
      <vt:lpstr>дек. накладки</vt:lpstr>
      <vt:lpstr>Термоголовка</vt:lpstr>
      <vt:lpstr>стандартная комплектация TESI</vt:lpstr>
      <vt:lpstr>чертеж радиатора TESI+крепеж</vt:lpstr>
      <vt:lpstr>Приварные ноги</vt:lpstr>
      <vt:lpstr>Радисные и угловые исполнения</vt:lpstr>
      <vt:lpstr>Brackets</vt:lpstr>
      <vt:lpstr>Color</vt:lpstr>
      <vt:lpstr>Connection</vt:lpstr>
      <vt:lpstr>currency</vt:lpstr>
      <vt:lpstr>delta</vt:lpstr>
      <vt:lpstr>delta1</vt:lpstr>
      <vt:lpstr>Head</vt:lpstr>
      <vt:lpstr>Model</vt:lpstr>
      <vt:lpstr>Special</vt:lpstr>
      <vt:lpstr>Tubes</vt:lpstr>
      <vt:lpstr>tubes1</vt:lpstr>
      <vt:lpstr>tubes2</vt:lpstr>
      <vt:lpstr>ventil</vt:lpstr>
      <vt:lpstr>'подбор радиатора TESI'!Заголовки_для_печати</vt:lpstr>
      <vt:lpstr>Кол_во_трубок</vt:lpstr>
      <vt:lpstr>'карта цветов'!Область_печати</vt:lpstr>
      <vt:lpstr>'подбор радиатора TESI'!Область_печати</vt:lpstr>
      <vt:lpstr>подключения!Область_печати</vt:lpstr>
    </vt:vector>
  </TitlesOfParts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Irine</dc:creator>
  <cp:lastModifiedBy>elena</cp:lastModifiedBy>
  <cp:revision/>
  <cp:lastPrinted>2020-03-16T15:23:40Z</cp:lastPrinted>
  <dcterms:created xsi:type="dcterms:W3CDTF">2009-08-09T08:11:42Z</dcterms:created>
  <dcterms:modified xsi:type="dcterms:W3CDTF">2021-07-05T12:13:41Z</dcterms:modified>
</cp:coreProperties>
</file>